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75" windowWidth="7425" windowHeight="5895" tabRatio="813" activeTab="0"/>
  </bookViews>
  <sheets>
    <sheet name="1. Menu" sheetId="1" r:id="rId1"/>
    <sheet name="  2 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Blad1" sheetId="12" state="hidden" r:id="rId12"/>
  </sheets>
  <externalReferences>
    <externalReference r:id="rId15"/>
  </externalReferences>
  <definedNames>
    <definedName name="_xlnm.Print_Area" localSheetId="1">'  2  '!$B$3:$R$32</definedName>
    <definedName name="_xlnm.Print_Area" localSheetId="2">'3'!$B$9:$R$22</definedName>
    <definedName name="_xlnm.Print_Area" localSheetId="3">'4'!$B$3:$Q$31</definedName>
  </definedNames>
  <calcPr fullCalcOnLoad="1"/>
</workbook>
</file>

<file path=xl/sharedStrings.xml><?xml version="1.0" encoding="utf-8"?>
<sst xmlns="http://schemas.openxmlformats.org/spreadsheetml/2006/main" count="422" uniqueCount="215">
  <si>
    <t>V</t>
  </si>
  <si>
    <t>W</t>
  </si>
  <si>
    <t>A</t>
  </si>
  <si>
    <t>De wet van Ohm</t>
  </si>
  <si>
    <t>Menu</t>
  </si>
  <si>
    <t>Rv =</t>
  </si>
  <si>
    <t>Umax= 6V</t>
  </si>
  <si>
    <t>a=</t>
  </si>
  <si>
    <t>b=</t>
  </si>
  <si>
    <t>Achterlampje:</t>
  </si>
  <si>
    <t>voorlampje:</t>
  </si>
  <si>
    <t>Ub</t>
  </si>
  <si>
    <t>UR</t>
  </si>
  <si>
    <r>
      <t>L</t>
    </r>
    <r>
      <rPr>
        <b/>
        <vertAlign val="subscript"/>
        <sz val="14"/>
        <rFont val="Times New Roman"/>
        <family val="1"/>
      </rPr>
      <t>2</t>
    </r>
  </si>
  <si>
    <r>
      <t>L</t>
    </r>
    <r>
      <rPr>
        <b/>
        <vertAlign val="subscript"/>
        <sz val="14"/>
        <color indexed="8"/>
        <rFont val="Times New Roman"/>
        <family val="1"/>
      </rPr>
      <t>1</t>
    </r>
  </si>
  <si>
    <t>Voorlampje =1</t>
  </si>
  <si>
    <t>achterlampje:a=</t>
  </si>
  <si>
    <t>achterlampje:b=</t>
  </si>
  <si>
    <t>voorlampje a=</t>
  </si>
  <si>
    <t>voorlampje b=</t>
  </si>
  <si>
    <r>
      <t>R</t>
    </r>
    <r>
      <rPr>
        <b/>
        <vertAlign val="subscript"/>
        <sz val="14"/>
        <color indexed="60"/>
        <rFont val="Times New Roman"/>
        <family val="1"/>
      </rPr>
      <t>s</t>
    </r>
  </si>
  <si>
    <t>L</t>
  </si>
  <si>
    <t>UL</t>
  </si>
  <si>
    <t>c=</t>
  </si>
  <si>
    <t>achterlampje:c=</t>
  </si>
  <si>
    <t>voorlampje c=</t>
  </si>
  <si>
    <t>R1=</t>
  </si>
  <si>
    <t>R2=</t>
  </si>
  <si>
    <t>schuifbalk Ub</t>
  </si>
  <si>
    <t>Ub=</t>
  </si>
  <si>
    <t>Rv=</t>
  </si>
  <si>
    <t>I=</t>
  </si>
  <si>
    <t>Ui=</t>
  </si>
  <si>
    <t>U2=</t>
  </si>
  <si>
    <t>R2 =</t>
  </si>
  <si>
    <t>R3=</t>
  </si>
  <si>
    <t>U=</t>
  </si>
  <si>
    <t>U1=</t>
  </si>
  <si>
    <t>U2,3=</t>
  </si>
  <si>
    <t>I2=</t>
  </si>
  <si>
    <t>I3=</t>
  </si>
  <si>
    <t>I</t>
  </si>
  <si>
    <t>U2,3</t>
  </si>
  <si>
    <t>I2</t>
  </si>
  <si>
    <t>I3</t>
  </si>
  <si>
    <t>R=</t>
  </si>
  <si>
    <t>d=</t>
  </si>
  <si>
    <t>n</t>
  </si>
  <si>
    <t>dUL=</t>
  </si>
  <si>
    <t>Diode</t>
  </si>
  <si>
    <t>I=Io*(e(qU/kt -1)</t>
  </si>
  <si>
    <t>I0=</t>
  </si>
  <si>
    <t>q/kT=</t>
  </si>
  <si>
    <t>Udiode</t>
  </si>
  <si>
    <t>dUdiode=</t>
  </si>
  <si>
    <t>Ub exact gezocht</t>
  </si>
  <si>
    <t>+/- verwisselen?</t>
  </si>
  <si>
    <t>Idiode</t>
  </si>
  <si>
    <t>R</t>
  </si>
  <si>
    <t>U</t>
  </si>
  <si>
    <t>T</t>
  </si>
  <si>
    <t>NTC</t>
  </si>
  <si>
    <t>R= a.exp(bT) + c</t>
  </si>
  <si>
    <t>Imax in A=</t>
  </si>
  <si>
    <t>°C</t>
  </si>
  <si>
    <t>R-NTC</t>
  </si>
  <si>
    <t>I -mA</t>
  </si>
  <si>
    <t>mA</t>
  </si>
  <si>
    <t>Serieschakeling van twee weerstanden</t>
  </si>
  <si>
    <t>Twee parallel geschakelde weerstanden in serie met een derde weerstand</t>
  </si>
  <si>
    <t>Twee parallel geschakelde lampjes in serie met een weerstand</t>
  </si>
  <si>
    <t>Een diode</t>
  </si>
  <si>
    <t>Een NTC</t>
  </si>
  <si>
    <t>1.</t>
  </si>
  <si>
    <t>2.</t>
  </si>
  <si>
    <t>4.</t>
  </si>
  <si>
    <t>5.</t>
  </si>
  <si>
    <t>6.</t>
  </si>
  <si>
    <t>7.</t>
  </si>
  <si>
    <t>8.</t>
  </si>
  <si>
    <t>schuifbalk t.b.v. Ub</t>
  </si>
  <si>
    <t>Ub =</t>
  </si>
  <si>
    <t>2. Kies een waarde voor de bronspanning.</t>
  </si>
  <si>
    <t>3. Kies een waarde voor de bronspanning.</t>
  </si>
  <si>
    <t>3. Kies een waarde voor de bronspanning met de schuifbalk.</t>
  </si>
  <si>
    <t>4. Lees de meters af.</t>
  </si>
  <si>
    <t>2. Kies een waarde voor de bronspanning met de schuifbalk.</t>
  </si>
  <si>
    <t>3. Lees de meters af.</t>
  </si>
  <si>
    <t>4. Kies een waarde voor de bronspanning.</t>
  </si>
  <si>
    <t>5. Lees de meters af.</t>
  </si>
  <si>
    <t xml:space="preserve"> </t>
  </si>
  <si>
    <t>UNTC</t>
  </si>
  <si>
    <t>Rs</t>
  </si>
  <si>
    <r>
      <t>1. Kies een waarde voor de serieweerstand R</t>
    </r>
    <r>
      <rPr>
        <b/>
        <vertAlign val="subscript"/>
        <sz val="12"/>
        <color indexed="48"/>
        <rFont val="Times New Roman"/>
        <family val="1"/>
      </rPr>
      <t>s</t>
    </r>
    <r>
      <rPr>
        <b/>
        <sz val="12"/>
        <color indexed="48"/>
        <rFont val="Times New Roman"/>
        <family val="1"/>
      </rPr>
      <t xml:space="preserve"> (0-100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</si>
  <si>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 xml:space="preserve">    De thermometer staat in het water.</t>
  </si>
  <si>
    <t>Imax=</t>
  </si>
  <si>
    <t>Ub,max =</t>
  </si>
  <si>
    <t>IR+Udiode</t>
  </si>
  <si>
    <t>1. Sluit de schakelaar door op het vierkantje te klikken.</t>
  </si>
  <si>
    <t>Rserie=</t>
  </si>
  <si>
    <t>R3</t>
  </si>
  <si>
    <t>R1</t>
  </si>
  <si>
    <t>R2</t>
  </si>
  <si>
    <t>R23 =</t>
  </si>
  <si>
    <t>2. De wet van Ohm</t>
  </si>
  <si>
    <r>
      <t xml:space="preserve">2. Kies een waarde voor de weerstand met de schuifbalk (10-100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</si>
  <si>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r>
      <t xml:space="preserve">1. Kies een waarde voor elk van de weerstanden (10-100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</si>
  <si>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>1. Kies een waarde voor elk van de</t>
  </si>
  <si>
    <t>2. Kies een waarde voor de bronspanning</t>
  </si>
  <si>
    <t xml:space="preserve">    met de schuifbalk.</t>
  </si>
  <si>
    <r>
      <t xml:space="preserve">    drie weerstanden (0-100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</si>
  <si>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 xml:space="preserve">  </t>
  </si>
  <si>
    <t>Rs =</t>
  </si>
  <si>
    <t>I =</t>
  </si>
  <si>
    <t>Schakelaar:</t>
  </si>
  <si>
    <t>9.</t>
  </si>
  <si>
    <t>3. Kies de temperatuur van de NTC</t>
  </si>
  <si>
    <t xml:space="preserve">    met de schuifbalk onder het bekerglas met vloeistof.</t>
  </si>
  <si>
    <t xml:space="preserve">    Verander deze niet meer tijdens het onderzoek!</t>
  </si>
  <si>
    <t>1.Aan welke kant wil je de +pool?</t>
  </si>
  <si>
    <t>Een(fiets)lampje in serie met een weerstand</t>
  </si>
  <si>
    <t>balk tbv Ub</t>
  </si>
  <si>
    <t>1. Wil je een voor- of achterlampje gebruiken?</t>
  </si>
  <si>
    <r>
      <t>2. Kies met de schuifbalk een waarde voor de serieweerstand (0-50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</si>
  <si>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r>
      <t>1. Wil je voor L</t>
    </r>
    <r>
      <rPr>
        <b/>
        <vertAlign val="subscript"/>
        <sz val="12"/>
        <color indexed="48"/>
        <rFont val="Times New Roman"/>
        <family val="1"/>
      </rPr>
      <t>1</t>
    </r>
    <r>
      <rPr>
        <b/>
        <sz val="12"/>
        <color indexed="48"/>
        <rFont val="Times New Roman"/>
        <family val="1"/>
      </rPr>
      <t xml:space="preserve"> een voor- of achterlampje?</t>
    </r>
  </si>
  <si>
    <r>
      <t>2. Wil je voor L</t>
    </r>
    <r>
      <rPr>
        <b/>
        <vertAlign val="sub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 xml:space="preserve"> een voor- of achterlampje?</t>
    </r>
  </si>
  <si>
    <r>
      <t>3. Kies een waarde voor de serieweerstand Rs (0-50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</si>
  <si>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>10.</t>
  </si>
  <si>
    <t>Klik onder aan het scherm op één van de tabs 1 -10.</t>
  </si>
  <si>
    <t>LDR</t>
  </si>
  <si>
    <r>
      <t>R= a.exp(-b*</t>
    </r>
    <r>
      <rPr>
        <b/>
        <sz val="12"/>
        <rFont val="Symbol"/>
        <family val="1"/>
      </rPr>
      <t>F)</t>
    </r>
    <r>
      <rPr>
        <b/>
        <sz val="12"/>
        <rFont val="Times New Roman"/>
        <family val="1"/>
      </rPr>
      <t>+ c</t>
    </r>
  </si>
  <si>
    <r>
      <t>F</t>
    </r>
    <r>
      <rPr>
        <b/>
        <sz val="12"/>
        <rFont val="Times New Roman"/>
        <family val="1"/>
      </rPr>
      <t xml:space="preserve"> = p/r^2</t>
    </r>
  </si>
  <si>
    <t>p =</t>
  </si>
  <si>
    <t>R-LDR</t>
  </si>
  <si>
    <t>schuifbalk afstand r</t>
  </si>
  <si>
    <t>Grafiek met r-schaal en lampje</t>
  </si>
  <si>
    <t>Lamp</t>
  </si>
  <si>
    <t>x</t>
  </si>
  <si>
    <t>y</t>
  </si>
  <si>
    <t>straal =</t>
  </si>
  <si>
    <t>3. Zet met de schuifbalk het lampje verder van de LDR.</t>
  </si>
  <si>
    <t xml:space="preserve">    De afstand-schaal is in cm.</t>
  </si>
  <si>
    <t>Een LDR</t>
  </si>
  <si>
    <t>Een niet-ideale spanningsbron (met inwendige weerstand)</t>
  </si>
  <si>
    <t>11.</t>
  </si>
  <si>
    <t>glijdraad</t>
  </si>
  <si>
    <t>nichroomdraad</t>
  </si>
  <si>
    <t>linker-draad</t>
  </si>
  <si>
    <t>m</t>
  </si>
  <si>
    <t>rechter-draad</t>
  </si>
  <si>
    <t>Materiaal</t>
  </si>
  <si>
    <t>koper</t>
  </si>
  <si>
    <t>nichroom</t>
  </si>
  <si>
    <t>constantaan</t>
  </si>
  <si>
    <t>manganien</t>
  </si>
  <si>
    <t>wolfraam</t>
  </si>
  <si>
    <t>rho</t>
  </si>
  <si>
    <t>Balk bv A</t>
  </si>
  <si>
    <t>A =</t>
  </si>
  <si>
    <t>m2</t>
  </si>
  <si>
    <t>mV</t>
  </si>
  <si>
    <t>U1</t>
  </si>
  <si>
    <r>
      <t>mm</t>
    </r>
    <r>
      <rPr>
        <b/>
        <vertAlign val="superscript"/>
        <sz val="12"/>
        <color indexed="10"/>
        <rFont val="Times New Roman"/>
        <family val="1"/>
      </rPr>
      <t>2</t>
    </r>
  </si>
  <si>
    <t>mm2</t>
  </si>
  <si>
    <t>dikte D =</t>
  </si>
  <si>
    <t>dD =</t>
  </si>
  <si>
    <t>draad bij y =</t>
  </si>
  <si>
    <t>L&amp;R draad naar voltmeter</t>
  </si>
  <si>
    <t>4. Kies een waarde voor de bronspanning (0-20 V).</t>
  </si>
  <si>
    <t>3. Kies een lengte (0-50 cm):</t>
  </si>
  <si>
    <r>
      <t>2. Kies een doorsnede (0,01-1 mm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):</t>
    </r>
  </si>
  <si>
    <t>1. Kies een materiaal:</t>
  </si>
  <si>
    <t>5. Lees de waarden af. (N.B.: Het meetbereik van de stroommeter is 100 mA!)</t>
  </si>
  <si>
    <t>,</t>
  </si>
  <si>
    <t>Exact</t>
  </si>
  <si>
    <t>Exact + aselect</t>
  </si>
  <si>
    <t>3. De weerstand van een draad</t>
  </si>
  <si>
    <t>4. Serieschakeling van twee vaste weerstanden.</t>
  </si>
  <si>
    <t>5. Een weerstand in serie met twee parallel geschakelde weerstanden</t>
  </si>
  <si>
    <t>6. Een weerstand in serie met een fietslampje</t>
  </si>
  <si>
    <t>Twee fietslampjes in serie</t>
  </si>
  <si>
    <t>8. Een weerstand in serie met twee parallel geschakelde lampjes</t>
  </si>
  <si>
    <t>9. Een weerstand in serie met een diode</t>
  </si>
  <si>
    <t>10. Een weerstand in serie met een NTC</t>
  </si>
  <si>
    <t>11. Een LDR.</t>
  </si>
  <si>
    <t>1. Wil je links een voor- of achterlampje?</t>
  </si>
  <si>
    <t>2. Wil je rechts een voor- of achterlampje?</t>
  </si>
  <si>
    <t>vs12102009</t>
  </si>
  <si>
    <t>Rl</t>
  </si>
  <si>
    <t>U(lamp links)</t>
  </si>
  <si>
    <t>U(lamp rechts)</t>
  </si>
  <si>
    <t>Voorlampje =</t>
  </si>
  <si>
    <t>dI=</t>
  </si>
  <si>
    <t>a3</t>
  </si>
  <si>
    <t>b2</t>
  </si>
  <si>
    <t>c1</t>
  </si>
  <si>
    <t>d</t>
  </si>
  <si>
    <t>voor:</t>
  </si>
  <si>
    <t>achter:</t>
  </si>
  <si>
    <t>U=a*I^3+b*I^2+c*I</t>
  </si>
  <si>
    <t>achterlampje:d=</t>
  </si>
  <si>
    <t>7. Twee fietslampjes in serie.</t>
  </si>
  <si>
    <t>Voor:</t>
  </si>
  <si>
    <t>6V; 0,5 A</t>
  </si>
  <si>
    <t>Normaal U =</t>
  </si>
  <si>
    <t>Normaal I =</t>
  </si>
  <si>
    <t>Achter</t>
  </si>
  <si>
    <t>Gemeten: I-U grafieken van voorlampje van een fiets.</t>
  </si>
  <si>
    <t>I-gemeten</t>
  </si>
  <si>
    <t>I-berekend</t>
  </si>
  <si>
    <t>I=a*U^3+b*U^2+c*U+d</t>
  </si>
  <si>
    <t>voorlampje d=</t>
  </si>
  <si>
    <t>Elektrische schakelingen onderbouw</t>
  </si>
  <si>
    <t>3.</t>
  </si>
  <si>
    <t>Weerstand van een draad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</si>
</sst>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E+00"/>
    <numFmt numFmtId="178" formatCode="0.0000E+00"/>
    <numFmt numFmtId="179" formatCode="0.0E+00"/>
    <numFmt numFmtId="180" formatCode="0E+00"/>
    <numFmt numFmtId="181" formatCode="00.00.00.000"/>
  </numFmts>
  <fonts count="115">
    <font>
      <sz val="10"/>
      <name val="Arial"/>
      <family val="0"/>
    </font>
    <font>
      <b/>
      <sz val="48"/>
      <name val="Arial"/>
      <family val="2"/>
    </font>
    <font>
      <sz val="4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48"/>
      <color indexed="12"/>
      <name val="Arial"/>
      <family val="2"/>
    </font>
    <font>
      <sz val="48"/>
      <color indexed="10"/>
      <name val="Arial"/>
      <family val="2"/>
    </font>
    <font>
      <b/>
      <sz val="22"/>
      <color indexed="10"/>
      <name val="Arial"/>
      <family val="2"/>
    </font>
    <font>
      <b/>
      <sz val="52"/>
      <name val="Arial"/>
      <family val="2"/>
    </font>
    <font>
      <b/>
      <sz val="20"/>
      <color indexed="8"/>
      <name val="Arial"/>
      <family val="2"/>
    </font>
    <font>
      <sz val="2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44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6"/>
      <color indexed="48"/>
      <name val="Times New Roman"/>
      <family val="1"/>
    </font>
    <font>
      <b/>
      <sz val="16"/>
      <color indexed="60"/>
      <name val="Symbol"/>
      <family val="1"/>
    </font>
    <font>
      <sz val="12"/>
      <name val="Times New Roman"/>
      <family val="1"/>
    </font>
    <font>
      <b/>
      <sz val="16"/>
      <color indexed="48"/>
      <name val="Times New Roman"/>
      <family val="1"/>
    </font>
    <font>
      <b/>
      <sz val="16"/>
      <color indexed="48"/>
      <name val="Arial"/>
      <family val="0"/>
    </font>
    <font>
      <b/>
      <sz val="12"/>
      <color indexed="60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sz val="12"/>
      <color indexed="48"/>
      <name val="Times New Roman"/>
      <family val="1"/>
    </font>
    <font>
      <b/>
      <sz val="14"/>
      <color indexed="60"/>
      <name val="Times New Roman"/>
      <family val="1"/>
    </font>
    <font>
      <b/>
      <vertAlign val="subscript"/>
      <sz val="14"/>
      <color indexed="60"/>
      <name val="Times New Roman"/>
      <family val="1"/>
    </font>
    <font>
      <sz val="14"/>
      <color indexed="60"/>
      <name val="Arial"/>
      <family val="0"/>
    </font>
    <font>
      <b/>
      <sz val="36"/>
      <color indexed="10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color indexed="4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b/>
      <sz val="36"/>
      <color indexed="48"/>
      <name val="Times New Roman"/>
      <family val="1"/>
    </font>
    <font>
      <b/>
      <sz val="36"/>
      <color indexed="60"/>
      <name val="Times New Roman"/>
      <family val="1"/>
    </font>
    <font>
      <b/>
      <sz val="36"/>
      <color indexed="60"/>
      <name val="Symbol"/>
      <family val="1"/>
    </font>
    <font>
      <b/>
      <sz val="36"/>
      <color indexed="60"/>
      <name val="Arial"/>
      <family val="0"/>
    </font>
    <font>
      <sz val="10"/>
      <color indexed="10"/>
      <name val="Arial"/>
      <family val="0"/>
    </font>
    <font>
      <b/>
      <sz val="36"/>
      <color indexed="10"/>
      <name val="Arial"/>
      <family val="0"/>
    </font>
    <font>
      <sz val="10"/>
      <color indexed="48"/>
      <name val="Arial"/>
      <family val="0"/>
    </font>
    <font>
      <b/>
      <i/>
      <sz val="16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i/>
      <sz val="12"/>
      <color indexed="57"/>
      <name val="Times New Roman"/>
      <family val="1"/>
    </font>
    <font>
      <i/>
      <sz val="12"/>
      <color indexed="4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color indexed="48"/>
      <name val="Symbol"/>
      <family val="1"/>
    </font>
    <font>
      <b/>
      <sz val="16"/>
      <name val="Symbol"/>
      <family val="1"/>
    </font>
    <font>
      <b/>
      <vertAlign val="subscript"/>
      <sz val="12"/>
      <color indexed="4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Arial"/>
      <family val="0"/>
    </font>
    <font>
      <b/>
      <u val="single"/>
      <sz val="12"/>
      <color indexed="4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26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Arial"/>
      <family val="0"/>
    </font>
    <font>
      <b/>
      <sz val="18"/>
      <color indexed="4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6"/>
      <color indexed="12"/>
      <name val="Times New Roman"/>
      <family val="1"/>
    </font>
    <font>
      <sz val="16"/>
      <color indexed="10"/>
      <name val="Arial"/>
      <family val="2"/>
    </font>
    <font>
      <b/>
      <sz val="16"/>
      <name val="Arial"/>
      <family val="0"/>
    </font>
    <font>
      <b/>
      <sz val="14"/>
      <color indexed="57"/>
      <name val="Times New Roman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0"/>
      <name val="Arial Alternative Symbol"/>
      <family val="3"/>
    </font>
    <font>
      <b/>
      <sz val="18"/>
      <color indexed="10"/>
      <name val="Arial"/>
      <family val="2"/>
    </font>
    <font>
      <b/>
      <sz val="16"/>
      <color indexed="8"/>
      <name val="Symbol"/>
      <family val="1"/>
    </font>
    <font>
      <b/>
      <i/>
      <sz val="12"/>
      <color indexed="48"/>
      <name val="Times New Roman"/>
      <family val="1"/>
    </font>
    <font>
      <b/>
      <sz val="12"/>
      <name val="Symbol"/>
      <family val="1"/>
    </font>
    <font>
      <b/>
      <i/>
      <sz val="10"/>
      <color indexed="58"/>
      <name val="Times New Roman"/>
      <family val="1"/>
    </font>
    <font>
      <sz val="8"/>
      <name val="Tahoma"/>
      <family val="2"/>
    </font>
    <font>
      <b/>
      <i/>
      <sz val="14"/>
      <color indexed="48"/>
      <name val="Times New Roman"/>
      <family val="1"/>
    </font>
    <font>
      <sz val="3"/>
      <name val="Arial"/>
      <family val="0"/>
    </font>
    <font>
      <b/>
      <vertAlign val="superscript"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Symbol"/>
      <family val="1"/>
    </font>
    <font>
      <b/>
      <vertAlign val="superscript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8"/>
      <name val="Arial"/>
      <family val="0"/>
    </font>
    <font>
      <b/>
      <sz val="14"/>
      <color indexed="10"/>
      <name val="Times New Roman"/>
      <family val="1"/>
    </font>
    <font>
      <sz val="18"/>
      <name val="Arial"/>
      <family val="0"/>
    </font>
    <font>
      <b/>
      <sz val="18"/>
      <color indexed="48"/>
      <name val="Arial"/>
      <family val="0"/>
    </font>
    <font>
      <b/>
      <sz val="8"/>
      <name val="Arial"/>
      <family val="0"/>
    </font>
    <font>
      <b/>
      <sz val="18"/>
      <color indexed="10"/>
      <name val="Times New Roman"/>
      <family val="1"/>
    </font>
    <font>
      <vertAlign val="superscript"/>
      <sz val="12"/>
      <name val="Arial"/>
      <family val="0"/>
    </font>
    <font>
      <sz val="12"/>
      <name val="Arial Narrow"/>
      <family val="2"/>
    </font>
    <font>
      <b/>
      <i/>
      <sz val="26"/>
      <color indexed="10"/>
      <name val="Times New Roman"/>
      <family val="1"/>
    </font>
    <font>
      <sz val="2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lightVertical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>
        <color indexed="8"/>
      </right>
      <top>
        <color indexed="63"/>
      </top>
      <bottom>
        <color indexed="63"/>
      </bottom>
    </border>
    <border>
      <left style="slant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slantDashDot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slantDashDot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slantDashDot">
        <color indexed="8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slantDashDot"/>
      <top>
        <color indexed="63"/>
      </top>
      <bottom style="thick">
        <color indexed="8"/>
      </bottom>
    </border>
    <border>
      <left>
        <color indexed="63"/>
      </left>
      <right style="slantDashDot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slantDashDot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slantDashDot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slantDashDot"/>
      <right>
        <color indexed="63"/>
      </right>
      <top style="thick"/>
      <bottom>
        <color indexed="63"/>
      </bottom>
    </border>
    <border>
      <left>
        <color indexed="63"/>
      </left>
      <right style="slantDashDot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slantDashDot"/>
      <right style="slantDashDot"/>
      <top style="thick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ck">
        <color indexed="60"/>
      </left>
      <right>
        <color indexed="63"/>
      </right>
      <top>
        <color indexed="63"/>
      </top>
      <bottom style="thick"/>
    </border>
    <border>
      <left style="thick">
        <color indexed="60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slantDashDot"/>
      <bottom>
        <color indexed="63"/>
      </bottom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0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8"/>
      </top>
      <bottom style="thick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slantDashDot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/>
      <protection hidden="1"/>
    </xf>
    <xf numFmtId="0" fontId="43" fillId="0" borderId="1" xfId="0" applyFont="1" applyBorder="1" applyAlignment="1" applyProtection="1">
      <alignment horizontal="center"/>
      <protection hidden="1" locked="0"/>
    </xf>
    <xf numFmtId="0" fontId="45" fillId="2" borderId="0" xfId="0" applyFont="1" applyFill="1" applyBorder="1" applyAlignment="1" applyProtection="1">
      <alignment horizontal="left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170" fontId="47" fillId="2" borderId="0" xfId="0" applyNumberFormat="1" applyFont="1" applyFill="1" applyBorder="1" applyAlignment="1" applyProtection="1">
      <alignment horizontal="left" vertical="center"/>
      <protection hidden="1"/>
    </xf>
    <xf numFmtId="0" fontId="48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50" fillId="2" borderId="0" xfId="0" applyFont="1" applyFill="1" applyBorder="1" applyAlignment="1" applyProtection="1">
      <alignment horizontal="left" vertical="center"/>
      <protection hidden="1"/>
    </xf>
    <xf numFmtId="0" fontId="45" fillId="2" borderId="0" xfId="0" applyFont="1" applyFill="1" applyBorder="1" applyAlignment="1" applyProtection="1" quotePrefix="1">
      <alignment horizontal="left" vertical="center"/>
      <protection hidden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 quotePrefix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right" vertical="center"/>
      <protection hidden="1"/>
    </xf>
    <xf numFmtId="0" fontId="78" fillId="0" borderId="0" xfId="0" applyFont="1" applyAlignment="1" applyProtection="1">
      <alignment/>
      <protection hidden="1"/>
    </xf>
    <xf numFmtId="0" fontId="78" fillId="0" borderId="2" xfId="0" applyFont="1" applyBorder="1" applyAlignment="1" applyProtection="1">
      <alignment/>
      <protection hidden="1"/>
    </xf>
    <xf numFmtId="0" fontId="78" fillId="0" borderId="2" xfId="0" applyFont="1" applyFill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8" fillId="0" borderId="3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78" fillId="0" borderId="4" xfId="0" applyFont="1" applyBorder="1" applyAlignment="1" applyProtection="1">
      <alignment/>
      <protection hidden="1"/>
    </xf>
    <xf numFmtId="0" fontId="78" fillId="0" borderId="0" xfId="0" applyFont="1" applyFill="1" applyAlignment="1" applyProtection="1">
      <alignment/>
      <protection hidden="1"/>
    </xf>
    <xf numFmtId="0" fontId="78" fillId="0" borderId="4" xfId="0" applyFont="1" applyFill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left"/>
      <protection hidden="1"/>
    </xf>
    <xf numFmtId="0" fontId="78" fillId="0" borderId="5" xfId="0" applyFont="1" applyBorder="1" applyAlignment="1" applyProtection="1">
      <alignment/>
      <protection hidden="1"/>
    </xf>
    <xf numFmtId="0" fontId="78" fillId="0" borderId="6" xfId="0" applyFont="1" applyBorder="1" applyAlignment="1" applyProtection="1">
      <alignment/>
      <protection hidden="1"/>
    </xf>
    <xf numFmtId="0" fontId="78" fillId="0" borderId="6" xfId="0" applyFont="1" applyFill="1" applyBorder="1" applyAlignment="1" applyProtection="1">
      <alignment/>
      <protection hidden="1"/>
    </xf>
    <xf numFmtId="0" fontId="78" fillId="0" borderId="7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78" fillId="0" borderId="4" xfId="0" applyFont="1" applyFill="1" applyBorder="1" applyAlignment="1" applyProtection="1">
      <alignment/>
      <protection hidden="1"/>
    </xf>
    <xf numFmtId="0" fontId="78" fillId="0" borderId="8" xfId="0" applyFont="1" applyFill="1" applyBorder="1" applyAlignment="1" applyProtection="1">
      <alignment/>
      <protection hidden="1"/>
    </xf>
    <xf numFmtId="0" fontId="78" fillId="0" borderId="9" xfId="0" applyFont="1" applyBorder="1" applyAlignment="1" applyProtection="1">
      <alignment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11" xfId="0" applyFont="1" applyBorder="1" applyAlignment="1" applyProtection="1">
      <alignment/>
      <protection hidden="1"/>
    </xf>
    <xf numFmtId="0" fontId="78" fillId="0" borderId="12" xfId="0" applyFont="1" applyBorder="1" applyAlignment="1" applyProtection="1">
      <alignment/>
      <protection hidden="1"/>
    </xf>
    <xf numFmtId="0" fontId="78" fillId="0" borderId="6" xfId="0" applyFont="1" applyFill="1" applyBorder="1" applyAlignment="1" applyProtection="1">
      <alignment/>
      <protection hidden="1"/>
    </xf>
    <xf numFmtId="0" fontId="78" fillId="0" borderId="13" xfId="0" applyFont="1" applyFill="1" applyBorder="1" applyAlignment="1" applyProtection="1">
      <alignment/>
      <protection hidden="1"/>
    </xf>
    <xf numFmtId="0" fontId="78" fillId="0" borderId="14" xfId="0" applyFont="1" applyBorder="1" applyAlignment="1" applyProtection="1">
      <alignment/>
      <protection hidden="1"/>
    </xf>
    <xf numFmtId="0" fontId="78" fillId="0" borderId="15" xfId="0" applyFont="1" applyBorder="1" applyAlignment="1" applyProtection="1">
      <alignment/>
      <protection hidden="1"/>
    </xf>
    <xf numFmtId="0" fontId="78" fillId="0" borderId="16" xfId="0" applyFont="1" applyBorder="1" applyAlignment="1" applyProtection="1">
      <alignment/>
      <protection hidden="1"/>
    </xf>
    <xf numFmtId="0" fontId="78" fillId="0" borderId="17" xfId="0" applyFont="1" applyBorder="1" applyAlignment="1" applyProtection="1">
      <alignment/>
      <protection hidden="1"/>
    </xf>
    <xf numFmtId="0" fontId="78" fillId="0" borderId="1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 locked="0"/>
    </xf>
    <xf numFmtId="0" fontId="26" fillId="0" borderId="20" xfId="0" applyFont="1" applyBorder="1" applyAlignment="1" applyProtection="1">
      <alignment/>
      <protection hidden="1" locked="0"/>
    </xf>
    <xf numFmtId="0" fontId="26" fillId="0" borderId="21" xfId="0" applyFont="1" applyBorder="1" applyAlignment="1" applyProtection="1">
      <alignment/>
      <protection hidden="1" locked="0"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60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2" fontId="43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7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17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/>
      <protection hidden="1"/>
    </xf>
    <xf numFmtId="0" fontId="18" fillId="0" borderId="27" xfId="0" applyFont="1" applyBorder="1" applyAlignment="1" applyProtection="1">
      <alignment vertical="top"/>
      <protection hidden="1"/>
    </xf>
    <xf numFmtId="0" fontId="26" fillId="0" borderId="28" xfId="0" applyFont="1" applyBorder="1" applyAlignment="1" applyProtection="1">
      <alignment/>
      <protection hidden="1"/>
    </xf>
    <xf numFmtId="0" fontId="26" fillId="0" borderId="29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11" fillId="0" borderId="0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 vertical="center"/>
      <protection hidden="1"/>
    </xf>
    <xf numFmtId="0" fontId="8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26" fillId="0" borderId="25" xfId="0" applyFont="1" applyBorder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6" fillId="0" borderId="28" xfId="0" applyFont="1" applyBorder="1" applyAlignment="1" applyProtection="1">
      <alignment vertical="center"/>
      <protection hidden="1"/>
    </xf>
    <xf numFmtId="2" fontId="26" fillId="0" borderId="29" xfId="0" applyNumberFormat="1" applyFont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/>
      <protection hidden="1"/>
    </xf>
    <xf numFmtId="176" fontId="26" fillId="0" borderId="29" xfId="0" applyNumberFormat="1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74" fillId="0" borderId="0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25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/>
      <protection hidden="1"/>
    </xf>
    <xf numFmtId="0" fontId="43" fillId="0" borderId="25" xfId="0" applyFont="1" applyBorder="1" applyAlignment="1" applyProtection="1">
      <alignment/>
      <protection hidden="1"/>
    </xf>
    <xf numFmtId="0" fontId="43" fillId="0" borderId="38" xfId="0" applyFont="1" applyBorder="1" applyAlignment="1" applyProtection="1">
      <alignment/>
      <protection hidden="1"/>
    </xf>
    <xf numFmtId="0" fontId="43" fillId="0" borderId="28" xfId="0" applyFont="1" applyBorder="1" applyAlignment="1" applyProtection="1">
      <alignment/>
      <protection hidden="1"/>
    </xf>
    <xf numFmtId="0" fontId="43" fillId="0" borderId="39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 quotePrefix="1">
      <alignment horizontal="left" vertical="center"/>
      <protection hidden="1"/>
    </xf>
    <xf numFmtId="170" fontId="38" fillId="2" borderId="0" xfId="0" applyNumberFormat="1" applyFont="1" applyFill="1" applyBorder="1" applyAlignment="1" applyProtection="1">
      <alignment horizontal="left" vertical="center"/>
      <protection hidden="1"/>
    </xf>
    <xf numFmtId="0" fontId="40" fillId="2" borderId="0" xfId="0" applyFont="1" applyFill="1" applyBorder="1" applyAlignment="1" applyProtection="1">
      <alignment horizontal="left" vertical="center"/>
      <protection hidden="1"/>
    </xf>
    <xf numFmtId="0" fontId="39" fillId="2" borderId="0" xfId="0" applyFont="1" applyFill="1" applyBorder="1" applyAlignment="1" applyProtection="1">
      <alignment horizontal="left" vertical="center"/>
      <protection hidden="1"/>
    </xf>
    <xf numFmtId="170" fontId="40" fillId="2" borderId="0" xfId="0" applyNumberFormat="1" applyFont="1" applyFill="1" applyBorder="1" applyAlignment="1" applyProtection="1">
      <alignment horizontal="left" vertical="center"/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43" fillId="0" borderId="40" xfId="0" applyFont="1" applyBorder="1" applyAlignment="1" applyProtection="1">
      <alignment horizontal="left"/>
      <protection hidden="1"/>
    </xf>
    <xf numFmtId="0" fontId="43" fillId="0" borderId="29" xfId="0" applyFont="1" applyBorder="1" applyAlignment="1" applyProtection="1">
      <alignment horizontal="left"/>
      <protection hidden="1"/>
    </xf>
    <xf numFmtId="2" fontId="43" fillId="0" borderId="29" xfId="0" applyNumberFormat="1" applyFont="1" applyBorder="1" applyAlignment="1" applyProtection="1">
      <alignment horizontal="left"/>
      <protection hidden="1"/>
    </xf>
    <xf numFmtId="170" fontId="43" fillId="0" borderId="29" xfId="0" applyNumberFormat="1" applyFont="1" applyBorder="1" applyAlignment="1" applyProtection="1">
      <alignment horizontal="left"/>
      <protection hidden="1"/>
    </xf>
    <xf numFmtId="170" fontId="43" fillId="0" borderId="41" xfId="0" applyNumberFormat="1" applyFont="1" applyBorder="1" applyAlignment="1" applyProtection="1">
      <alignment horizontal="left"/>
      <protection hidden="1"/>
    </xf>
    <xf numFmtId="0" fontId="43" fillId="0" borderId="20" xfId="0" applyFont="1" applyBorder="1" applyAlignment="1" applyProtection="1">
      <alignment horizontal="left"/>
      <protection hidden="1" locked="0"/>
    </xf>
    <xf numFmtId="0" fontId="93" fillId="0" borderId="0" xfId="0" applyFont="1" applyFill="1" applyAlignment="1">
      <alignment/>
    </xf>
    <xf numFmtId="0" fontId="40" fillId="0" borderId="0" xfId="0" applyFont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/>
      <protection hidden="1"/>
    </xf>
    <xf numFmtId="0" fontId="40" fillId="0" borderId="0" xfId="0" applyFont="1" applyAlignment="1" applyProtection="1">
      <alignment vertical="center"/>
      <protection hidden="1"/>
    </xf>
    <xf numFmtId="0" fontId="71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Border="1" applyAlignment="1" applyProtection="1">
      <alignment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70" fillId="0" borderId="7" xfId="0" applyFont="1" applyBorder="1" applyAlignment="1" applyProtection="1">
      <alignment/>
      <protection hidden="1"/>
    </xf>
    <xf numFmtId="0" fontId="70" fillId="0" borderId="5" xfId="0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0" fillId="0" borderId="4" xfId="0" applyFont="1" applyBorder="1" applyAlignment="1" applyProtection="1">
      <alignment/>
      <protection hidden="1"/>
    </xf>
    <xf numFmtId="0" fontId="70" fillId="0" borderId="6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70" fillId="0" borderId="0" xfId="0" applyFont="1" applyFill="1" applyAlignment="1" applyProtection="1">
      <alignment/>
      <protection hidden="1"/>
    </xf>
    <xf numFmtId="0" fontId="14" fillId="3" borderId="1" xfId="0" applyFont="1" applyFill="1" applyBorder="1" applyAlignment="1" applyProtection="1">
      <alignment/>
      <protection hidden="1"/>
    </xf>
    <xf numFmtId="0" fontId="70" fillId="0" borderId="42" xfId="0" applyFont="1" applyBorder="1" applyAlignment="1" applyProtection="1">
      <alignment/>
      <protection hidden="1"/>
    </xf>
    <xf numFmtId="0" fontId="70" fillId="4" borderId="43" xfId="0" applyFont="1" applyFill="1" applyBorder="1" applyAlignment="1" applyProtection="1">
      <alignment horizontal="center" vertical="center"/>
      <protection hidden="1"/>
    </xf>
    <xf numFmtId="0" fontId="70" fillId="0" borderId="44" xfId="0" applyFont="1" applyFill="1" applyBorder="1" applyAlignment="1" applyProtection="1">
      <alignment/>
      <protection hidden="1"/>
    </xf>
    <xf numFmtId="0" fontId="70" fillId="0" borderId="11" xfId="0" applyFont="1" applyBorder="1" applyAlignment="1" applyProtection="1">
      <alignment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14" fillId="0" borderId="40" xfId="0" applyFont="1" applyBorder="1" applyAlignment="1" applyProtection="1">
      <alignment horizontal="center"/>
      <protection hidden="1"/>
    </xf>
    <xf numFmtId="0" fontId="14" fillId="3" borderId="1" xfId="0" applyFont="1" applyFill="1" applyBorder="1" applyAlignment="1" applyProtection="1">
      <alignment horizontal="center"/>
      <protection hidden="1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/>
      <protection hidden="1"/>
    </xf>
    <xf numFmtId="0" fontId="70" fillId="0" borderId="8" xfId="0" applyFont="1" applyBorder="1" applyAlignment="1" applyProtection="1">
      <alignment/>
      <protection hidden="1"/>
    </xf>
    <xf numFmtId="0" fontId="70" fillId="4" borderId="46" xfId="0" applyFont="1" applyFill="1" applyBorder="1" applyAlignment="1" applyProtection="1">
      <alignment horizontal="center" vertical="center"/>
      <protection hidden="1"/>
    </xf>
    <xf numFmtId="0" fontId="70" fillId="0" borderId="47" xfId="0" applyFont="1" applyFill="1" applyBorder="1" applyAlignment="1" applyProtection="1">
      <alignment/>
      <protection hidden="1"/>
    </xf>
    <xf numFmtId="0" fontId="70" fillId="0" borderId="9" xfId="0" applyFont="1" applyBorder="1" applyAlignment="1" applyProtection="1">
      <alignment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70" fillId="0" borderId="0" xfId="0" applyFont="1" applyAlignment="1" applyProtection="1">
      <alignment horizontal="center"/>
      <protection hidden="1"/>
    </xf>
    <xf numFmtId="0" fontId="70" fillId="0" borderId="3" xfId="0" applyFont="1" applyBorder="1" applyAlignment="1" applyProtection="1">
      <alignment/>
      <protection hidden="1"/>
    </xf>
    <xf numFmtId="0" fontId="70" fillId="0" borderId="16" xfId="0" applyFont="1" applyBorder="1" applyAlignment="1" applyProtection="1">
      <alignment/>
      <protection hidden="1"/>
    </xf>
    <xf numFmtId="0" fontId="70" fillId="0" borderId="10" xfId="0" applyFont="1" applyBorder="1" applyAlignment="1" applyProtection="1">
      <alignment/>
      <protection hidden="1"/>
    </xf>
    <xf numFmtId="0" fontId="40" fillId="0" borderId="8" xfId="0" applyFont="1" applyBorder="1" applyAlignment="1" applyProtection="1">
      <alignment/>
      <protection hidden="1"/>
    </xf>
    <xf numFmtId="0" fontId="70" fillId="0" borderId="8" xfId="0" applyFont="1" applyFill="1" applyBorder="1" applyAlignment="1" applyProtection="1">
      <alignment/>
      <protection hidden="1"/>
    </xf>
    <xf numFmtId="0" fontId="70" fillId="0" borderId="17" xfId="0" applyFont="1" applyBorder="1" applyAlignment="1" applyProtection="1">
      <alignment/>
      <protection hidden="1"/>
    </xf>
    <xf numFmtId="0" fontId="70" fillId="0" borderId="48" xfId="0" applyFont="1" applyBorder="1" applyAlignment="1" applyProtection="1">
      <alignment/>
      <protection hidden="1"/>
    </xf>
    <xf numFmtId="0" fontId="70" fillId="0" borderId="49" xfId="0" applyFont="1" applyFill="1" applyBorder="1" applyAlignment="1" applyProtection="1">
      <alignment/>
      <protection hidden="1"/>
    </xf>
    <xf numFmtId="0" fontId="70" fillId="0" borderId="50" xfId="0" applyFont="1" applyBorder="1" applyAlignment="1" applyProtection="1">
      <alignment/>
      <protection hidden="1"/>
    </xf>
    <xf numFmtId="0" fontId="70" fillId="0" borderId="12" xfId="0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170" fontId="14" fillId="0" borderId="29" xfId="0" applyNumberFormat="1" applyFont="1" applyBorder="1" applyAlignment="1" applyProtection="1">
      <alignment horizontal="center"/>
      <protection hidden="1"/>
    </xf>
    <xf numFmtId="176" fontId="14" fillId="0" borderId="29" xfId="0" applyNumberFormat="1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2" fontId="15" fillId="0" borderId="29" xfId="0" applyNumberFormat="1" applyFont="1" applyBorder="1" applyAlignment="1" applyProtection="1">
      <alignment horizontal="center"/>
      <protection hidden="1"/>
    </xf>
    <xf numFmtId="176" fontId="15" fillId="0" borderId="29" xfId="0" applyNumberFormat="1" applyFont="1" applyBorder="1" applyAlignment="1" applyProtection="1">
      <alignment horizontal="center"/>
      <protection hidden="1"/>
    </xf>
    <xf numFmtId="0" fontId="71" fillId="0" borderId="16" xfId="0" applyFont="1" applyBorder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0" fontId="71" fillId="0" borderId="10" xfId="0" applyFont="1" applyBorder="1" applyAlignment="1" applyProtection="1">
      <alignment/>
      <protection hidden="1"/>
    </xf>
    <xf numFmtId="2" fontId="14" fillId="0" borderId="29" xfId="0" applyNumberFormat="1" applyFont="1" applyBorder="1" applyAlignment="1" applyProtection="1">
      <alignment horizontal="center"/>
      <protection hidden="1"/>
    </xf>
    <xf numFmtId="0" fontId="71" fillId="0" borderId="17" xfId="0" applyFont="1" applyBorder="1" applyAlignment="1" applyProtection="1">
      <alignment/>
      <protection hidden="1"/>
    </xf>
    <xf numFmtId="0" fontId="71" fillId="0" borderId="11" xfId="0" applyFont="1" applyBorder="1" applyAlignment="1" applyProtection="1">
      <alignment/>
      <protection hidden="1"/>
    </xf>
    <xf numFmtId="0" fontId="71" fillId="0" borderId="50" xfId="0" applyFont="1" applyBorder="1" applyAlignment="1" applyProtection="1">
      <alignment/>
      <protection hidden="1"/>
    </xf>
    <xf numFmtId="0" fontId="71" fillId="0" borderId="50" xfId="0" applyFont="1" applyFill="1" applyBorder="1" applyAlignment="1" applyProtection="1">
      <alignment/>
      <protection hidden="1"/>
    </xf>
    <xf numFmtId="0" fontId="71" fillId="0" borderId="51" xfId="0" applyFont="1" applyBorder="1" applyAlignment="1" applyProtection="1">
      <alignment/>
      <protection hidden="1"/>
    </xf>
    <xf numFmtId="0" fontId="71" fillId="0" borderId="6" xfId="0" applyFont="1" applyBorder="1" applyAlignment="1" applyProtection="1">
      <alignment/>
      <protection hidden="1"/>
    </xf>
    <xf numFmtId="0" fontId="71" fillId="0" borderId="52" xfId="0" applyFont="1" applyBorder="1" applyAlignment="1" applyProtection="1">
      <alignment/>
      <protection hidden="1"/>
    </xf>
    <xf numFmtId="0" fontId="71" fillId="0" borderId="3" xfId="0" applyFont="1" applyBorder="1" applyAlignment="1" applyProtection="1">
      <alignment/>
      <protection hidden="1"/>
    </xf>
    <xf numFmtId="0" fontId="71" fillId="0" borderId="4" xfId="0" applyFont="1" applyBorder="1" applyAlignment="1" applyProtection="1">
      <alignment/>
      <protection hidden="1"/>
    </xf>
    <xf numFmtId="0" fontId="40" fillId="0" borderId="6" xfId="0" applyFont="1" applyBorder="1" applyAlignment="1" applyProtection="1">
      <alignment/>
      <protection hidden="1"/>
    </xf>
    <xf numFmtId="0" fontId="40" fillId="0" borderId="52" xfId="0" applyFont="1" applyBorder="1" applyAlignment="1" applyProtection="1">
      <alignment/>
      <protection hidden="1"/>
    </xf>
    <xf numFmtId="0" fontId="40" fillId="0" borderId="3" xfId="0" applyFont="1" applyBorder="1" applyAlignment="1" applyProtection="1">
      <alignment/>
      <protection hidden="1"/>
    </xf>
    <xf numFmtId="0" fontId="40" fillId="0" borderId="4" xfId="0" applyFont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6" xfId="0" applyFont="1" applyFill="1" applyBorder="1" applyAlignment="1" applyProtection="1">
      <alignment/>
      <protection hidden="1"/>
    </xf>
    <xf numFmtId="0" fontId="40" fillId="0" borderId="52" xfId="0" applyFont="1" applyFill="1" applyBorder="1" applyAlignment="1" applyProtection="1">
      <alignment/>
      <protection hidden="1"/>
    </xf>
    <xf numFmtId="0" fontId="40" fillId="0" borderId="3" xfId="0" applyFont="1" applyFill="1" applyBorder="1" applyAlignment="1" applyProtection="1">
      <alignment/>
      <protection hidden="1"/>
    </xf>
    <xf numFmtId="0" fontId="40" fillId="0" borderId="4" xfId="0" applyFont="1" applyFill="1" applyBorder="1" applyAlignment="1" applyProtection="1">
      <alignment/>
      <protection hidden="1"/>
    </xf>
    <xf numFmtId="0" fontId="40" fillId="0" borderId="53" xfId="0" applyFont="1" applyBorder="1" applyAlignment="1" applyProtection="1">
      <alignment/>
      <protection hidden="1"/>
    </xf>
    <xf numFmtId="0" fontId="40" fillId="0" borderId="54" xfId="0" applyFont="1" applyBorder="1" applyAlignment="1" applyProtection="1">
      <alignment/>
      <protection hidden="1"/>
    </xf>
    <xf numFmtId="0" fontId="40" fillId="0" borderId="19" xfId="0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170" fontId="27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/>
      <protection hidden="1"/>
    </xf>
    <xf numFmtId="0" fontId="14" fillId="0" borderId="55" xfId="0" applyFont="1" applyBorder="1" applyAlignment="1" applyProtection="1">
      <alignment/>
      <protection hidden="1" locked="0"/>
    </xf>
    <xf numFmtId="0" fontId="14" fillId="0" borderId="47" xfId="0" applyFont="1" applyBorder="1" applyAlignment="1" applyProtection="1">
      <alignment/>
      <protection hidden="1" locked="0"/>
    </xf>
    <xf numFmtId="0" fontId="14" fillId="0" borderId="56" xfId="0" applyFont="1" applyBorder="1" applyAlignment="1" applyProtection="1">
      <alignment/>
      <protection hidden="1" locked="0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57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71" fillId="0" borderId="58" xfId="0" applyFont="1" applyBorder="1" applyAlignment="1" applyProtection="1">
      <alignment/>
      <protection hidden="1"/>
    </xf>
    <xf numFmtId="0" fontId="71" fillId="0" borderId="59" xfId="0" applyFont="1" applyBorder="1" applyAlignment="1" applyProtection="1">
      <alignment/>
      <protection hidden="1"/>
    </xf>
    <xf numFmtId="0" fontId="71" fillId="0" borderId="36" xfId="0" applyFont="1" applyBorder="1" applyAlignment="1" applyProtection="1">
      <alignment/>
      <protection hidden="1"/>
    </xf>
    <xf numFmtId="0" fontId="71" fillId="0" borderId="60" xfId="0" applyFont="1" applyBorder="1" applyAlignment="1" applyProtection="1">
      <alignment/>
      <protection hidden="1"/>
    </xf>
    <xf numFmtId="0" fontId="71" fillId="0" borderId="27" xfId="0" applyFont="1" applyBorder="1" applyAlignment="1" applyProtection="1">
      <alignment/>
      <protection hidden="1"/>
    </xf>
    <xf numFmtId="0" fontId="71" fillId="0" borderId="61" xfId="0" applyFont="1" applyBorder="1" applyAlignment="1" applyProtection="1">
      <alignment/>
      <protection hidden="1"/>
    </xf>
    <xf numFmtId="0" fontId="71" fillId="0" borderId="62" xfId="0" applyFont="1" applyBorder="1" applyAlignment="1" applyProtection="1">
      <alignment/>
      <protection hidden="1"/>
    </xf>
    <xf numFmtId="0" fontId="71" fillId="0" borderId="53" xfId="0" applyFont="1" applyBorder="1" applyAlignment="1" applyProtection="1">
      <alignment/>
      <protection hidden="1"/>
    </xf>
    <xf numFmtId="0" fontId="71" fillId="0" borderId="63" xfId="0" applyFont="1" applyBorder="1" applyAlignment="1" applyProtection="1">
      <alignment/>
      <protection hidden="1"/>
    </xf>
    <xf numFmtId="0" fontId="19" fillId="5" borderId="6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75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71" fillId="0" borderId="32" xfId="0" applyFont="1" applyBorder="1" applyAlignment="1" applyProtection="1">
      <alignment/>
      <protection hidden="1"/>
    </xf>
    <xf numFmtId="0" fontId="71" fillId="4" borderId="14" xfId="0" applyFont="1" applyFill="1" applyBorder="1" applyAlignment="1" applyProtection="1">
      <alignment/>
      <protection hidden="1"/>
    </xf>
    <xf numFmtId="0" fontId="71" fillId="0" borderId="50" xfId="0" applyFont="1" applyBorder="1" applyAlignment="1" applyProtection="1">
      <alignment/>
      <protection hidden="1"/>
    </xf>
    <xf numFmtId="0" fontId="70" fillId="0" borderId="50" xfId="0" applyFont="1" applyBorder="1" applyAlignment="1" applyProtection="1">
      <alignment/>
      <protection hidden="1"/>
    </xf>
    <xf numFmtId="0" fontId="71" fillId="0" borderId="31" xfId="0" applyFont="1" applyBorder="1" applyAlignment="1" applyProtection="1">
      <alignment/>
      <protection hidden="1"/>
    </xf>
    <xf numFmtId="0" fontId="71" fillId="4" borderId="17" xfId="0" applyFont="1" applyFill="1" applyBorder="1" applyAlignment="1" applyProtection="1">
      <alignment/>
      <protection hidden="1"/>
    </xf>
    <xf numFmtId="0" fontId="23" fillId="0" borderId="36" xfId="0" applyFont="1" applyBorder="1" applyAlignment="1" applyProtection="1">
      <alignment/>
      <protection hidden="1"/>
    </xf>
    <xf numFmtId="0" fontId="71" fillId="0" borderId="65" xfId="0" applyFont="1" applyBorder="1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top"/>
      <protection hidden="1"/>
    </xf>
    <xf numFmtId="0" fontId="71" fillId="0" borderId="66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right" vertical="top"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left" vertical="top"/>
      <protection hidden="1"/>
    </xf>
    <xf numFmtId="0" fontId="71" fillId="0" borderId="6" xfId="0" applyFont="1" applyFill="1" applyBorder="1" applyAlignment="1" applyProtection="1">
      <alignment/>
      <protection hidden="1"/>
    </xf>
    <xf numFmtId="0" fontId="71" fillId="0" borderId="5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71" fillId="0" borderId="53" xfId="0" applyFont="1" applyFill="1" applyBorder="1" applyAlignment="1" applyProtection="1">
      <alignment/>
      <protection hidden="1"/>
    </xf>
    <xf numFmtId="17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70" fillId="0" borderId="63" xfId="0" applyFont="1" applyBorder="1" applyAlignment="1" applyProtection="1">
      <alignment/>
      <protection hidden="1"/>
    </xf>
    <xf numFmtId="0" fontId="70" fillId="0" borderId="66" xfId="0" applyFont="1" applyBorder="1" applyAlignment="1" applyProtection="1">
      <alignment/>
      <protection hidden="1"/>
    </xf>
    <xf numFmtId="0" fontId="70" fillId="0" borderId="53" xfId="0" applyFont="1" applyFill="1" applyBorder="1" applyAlignment="1" applyProtection="1">
      <alignment/>
      <protection hidden="1"/>
    </xf>
    <xf numFmtId="0" fontId="71" fillId="2" borderId="63" xfId="0" applyFont="1" applyFill="1" applyBorder="1" applyAlignment="1" applyProtection="1">
      <alignment/>
      <protection hidden="1"/>
    </xf>
    <xf numFmtId="17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71" fillId="2" borderId="0" xfId="0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11" fontId="18" fillId="0" borderId="0" xfId="0" applyNumberFormat="1" applyFont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2" fontId="18" fillId="0" borderId="0" xfId="0" applyNumberFormat="1" applyFont="1" applyAlignment="1" applyProtection="1">
      <alignment horizontal="left"/>
      <protection hidden="1"/>
    </xf>
    <xf numFmtId="176" fontId="18" fillId="0" borderId="0" xfId="0" applyNumberFormat="1" applyFont="1" applyAlignment="1" applyProtection="1">
      <alignment horizontal="left"/>
      <protection hidden="1"/>
    </xf>
    <xf numFmtId="176" fontId="18" fillId="0" borderId="0" xfId="0" applyNumberFormat="1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170" fontId="18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 quotePrefix="1">
      <alignment/>
      <protection hidden="1"/>
    </xf>
    <xf numFmtId="0" fontId="53" fillId="0" borderId="25" xfId="0" applyFont="1" applyBorder="1" applyAlignment="1" applyProtection="1">
      <alignment/>
      <protection hidden="1"/>
    </xf>
    <xf numFmtId="0" fontId="53" fillId="0" borderId="21" xfId="0" applyFont="1" applyBorder="1" applyAlignment="1" applyProtection="1">
      <alignment/>
      <protection hidden="1"/>
    </xf>
    <xf numFmtId="0" fontId="53" fillId="0" borderId="20" xfId="0" applyFont="1" applyBorder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16" fillId="0" borderId="25" xfId="0" applyFont="1" applyBorder="1" applyAlignment="1" applyProtection="1">
      <alignment horizontal="left"/>
      <protection hidden="1"/>
    </xf>
    <xf numFmtId="176" fontId="16" fillId="0" borderId="21" xfId="0" applyNumberFormat="1" applyFont="1" applyBorder="1" applyAlignment="1" applyProtection="1">
      <alignment horizontal="left"/>
      <protection hidden="1"/>
    </xf>
    <xf numFmtId="2" fontId="16" fillId="0" borderId="21" xfId="0" applyNumberFormat="1" applyFont="1" applyBorder="1" applyAlignment="1" applyProtection="1">
      <alignment horizontal="left"/>
      <protection hidden="1"/>
    </xf>
    <xf numFmtId="170" fontId="16" fillId="0" borderId="20" xfId="0" applyNumberFormat="1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56" fillId="0" borderId="0" xfId="0" applyFont="1" applyAlignment="1" applyProtection="1">
      <alignment/>
      <protection hidden="1"/>
    </xf>
    <xf numFmtId="170" fontId="55" fillId="0" borderId="0" xfId="0" applyNumberFormat="1" applyFont="1" applyAlignment="1" applyProtection="1">
      <alignment horizontal="left"/>
      <protection hidden="1"/>
    </xf>
    <xf numFmtId="0" fontId="53" fillId="0" borderId="0" xfId="0" applyFont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2" fontId="14" fillId="0" borderId="0" xfId="0" applyNumberFormat="1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center"/>
      <protection hidden="1" locked="0"/>
    </xf>
    <xf numFmtId="0" fontId="18" fillId="3" borderId="0" xfId="0" applyFont="1" applyFill="1" applyAlignment="1" applyProtection="1">
      <alignment horizontal="center"/>
      <protection hidden="1" locked="0"/>
    </xf>
    <xf numFmtId="0" fontId="54" fillId="3" borderId="0" xfId="0" applyFont="1" applyFill="1" applyAlignment="1" applyProtection="1">
      <alignment horizontal="left"/>
      <protection hidden="1" locked="0"/>
    </xf>
    <xf numFmtId="0" fontId="64" fillId="0" borderId="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1" fontId="16" fillId="0" borderId="0" xfId="0" applyNumberFormat="1" applyFont="1" applyAlignment="1" applyProtection="1">
      <alignment horizontal="left"/>
      <protection hidden="1"/>
    </xf>
    <xf numFmtId="0" fontId="14" fillId="0" borderId="50" xfId="0" applyFont="1" applyBorder="1" applyAlignment="1" applyProtection="1">
      <alignment/>
      <protection hidden="1"/>
    </xf>
    <xf numFmtId="0" fontId="14" fillId="0" borderId="58" xfId="0" applyFont="1" applyBorder="1" applyAlignment="1" applyProtection="1">
      <alignment/>
      <protection hidden="1"/>
    </xf>
    <xf numFmtId="0" fontId="14" fillId="0" borderId="59" xfId="0" applyFont="1" applyBorder="1" applyAlignment="1" applyProtection="1">
      <alignment/>
      <protection hidden="1"/>
    </xf>
    <xf numFmtId="0" fontId="14" fillId="0" borderId="36" xfId="0" applyFont="1" applyBorder="1" applyAlignment="1" applyProtection="1">
      <alignment/>
      <protection hidden="1"/>
    </xf>
    <xf numFmtId="0" fontId="14" fillId="0" borderId="60" xfId="0" applyFont="1" applyBorder="1" applyAlignment="1" applyProtection="1">
      <alignment/>
      <protection hidden="1"/>
    </xf>
    <xf numFmtId="0" fontId="14" fillId="0" borderId="27" xfId="0" applyFont="1" applyBorder="1" applyAlignment="1" applyProtection="1">
      <alignment/>
      <protection hidden="1"/>
    </xf>
    <xf numFmtId="11" fontId="16" fillId="0" borderId="0" xfId="0" applyNumberFormat="1" applyFont="1" applyAlignment="1" applyProtection="1">
      <alignment/>
      <protection hidden="1"/>
    </xf>
    <xf numFmtId="0" fontId="14" fillId="0" borderId="61" xfId="0" applyFont="1" applyBorder="1" applyAlignment="1" applyProtection="1">
      <alignment/>
      <protection hidden="1"/>
    </xf>
    <xf numFmtId="0" fontId="14" fillId="0" borderId="52" xfId="0" applyFont="1" applyBorder="1" applyAlignment="1" applyProtection="1">
      <alignment/>
      <protection hidden="1"/>
    </xf>
    <xf numFmtId="0" fontId="14" fillId="0" borderId="6" xfId="0" applyFont="1" applyBorder="1" applyAlignment="1" applyProtection="1">
      <alignment/>
      <protection hidden="1"/>
    </xf>
    <xf numFmtId="0" fontId="14" fillId="0" borderId="62" xfId="0" applyFont="1" applyBorder="1" applyAlignment="1" applyProtection="1">
      <alignment/>
      <protection hidden="1"/>
    </xf>
    <xf numFmtId="0" fontId="14" fillId="0" borderId="53" xfId="0" applyFont="1" applyBorder="1" applyAlignment="1" applyProtection="1">
      <alignment/>
      <protection hidden="1"/>
    </xf>
    <xf numFmtId="0" fontId="14" fillId="0" borderId="63" xfId="0" applyFont="1" applyFill="1" applyBorder="1" applyAlignment="1" applyProtection="1">
      <alignment/>
      <protection hidden="1"/>
    </xf>
    <xf numFmtId="0" fontId="17" fillId="6" borderId="67" xfId="0" applyFont="1" applyFill="1" applyBorder="1" applyAlignment="1" applyProtection="1">
      <alignment horizontal="left"/>
      <protection hidden="1"/>
    </xf>
    <xf numFmtId="170" fontId="18" fillId="0" borderId="0" xfId="0" applyNumberFormat="1" applyFont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/>
      <protection hidden="1"/>
    </xf>
    <xf numFmtId="0" fontId="14" fillId="0" borderId="68" xfId="0" applyFont="1" applyFill="1" applyBorder="1" applyAlignment="1" applyProtection="1">
      <alignment/>
      <protection hidden="1"/>
    </xf>
    <xf numFmtId="0" fontId="14" fillId="0" borderId="5" xfId="0" applyFont="1" applyFill="1" applyBorder="1" applyAlignment="1" applyProtection="1">
      <alignment/>
      <protection hidden="1"/>
    </xf>
    <xf numFmtId="2" fontId="18" fillId="0" borderId="25" xfId="0" applyNumberFormat="1" applyFont="1" applyBorder="1" applyAlignment="1" applyProtection="1">
      <alignment horizontal="left"/>
      <protection hidden="1"/>
    </xf>
    <xf numFmtId="176" fontId="18" fillId="0" borderId="21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170" fontId="18" fillId="0" borderId="21" xfId="0" applyNumberFormat="1" applyFont="1" applyBorder="1" applyAlignment="1" applyProtection="1">
      <alignment horizontal="left"/>
      <protection hidden="1"/>
    </xf>
    <xf numFmtId="176" fontId="18" fillId="0" borderId="20" xfId="0" applyNumberFormat="1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55" fillId="0" borderId="25" xfId="0" applyFont="1" applyBorder="1" applyAlignment="1" applyProtection="1">
      <alignment horizontal="left"/>
      <protection hidden="1"/>
    </xf>
    <xf numFmtId="176" fontId="55" fillId="0" borderId="21" xfId="0" applyNumberFormat="1" applyFont="1" applyBorder="1" applyAlignment="1" applyProtection="1">
      <alignment horizontal="left"/>
      <protection hidden="1"/>
    </xf>
    <xf numFmtId="2" fontId="55" fillId="0" borderId="21" xfId="0" applyNumberFormat="1" applyFont="1" applyBorder="1" applyAlignment="1" applyProtection="1">
      <alignment horizontal="left"/>
      <protection hidden="1"/>
    </xf>
    <xf numFmtId="0" fontId="14" fillId="0" borderId="28" xfId="0" applyFont="1" applyBorder="1" applyAlignment="1" applyProtection="1">
      <alignment/>
      <protection hidden="1"/>
    </xf>
    <xf numFmtId="0" fontId="14" fillId="0" borderId="69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/>
      <protection hidden="1"/>
    </xf>
    <xf numFmtId="0" fontId="14" fillId="4" borderId="55" xfId="0" applyFont="1" applyFill="1" applyBorder="1" applyAlignment="1" applyProtection="1">
      <alignment/>
      <protection hidden="1"/>
    </xf>
    <xf numFmtId="0" fontId="14" fillId="0" borderId="50" xfId="0" applyFont="1" applyBorder="1" applyAlignment="1" applyProtection="1">
      <alignment/>
      <protection hidden="1"/>
    </xf>
    <xf numFmtId="0" fontId="14" fillId="0" borderId="31" xfId="0" applyFont="1" applyBorder="1" applyAlignment="1" applyProtection="1">
      <alignment/>
      <protection hidden="1"/>
    </xf>
    <xf numFmtId="170" fontId="14" fillId="0" borderId="0" xfId="0" applyNumberFormat="1" applyFont="1" applyAlignment="1" applyProtection="1">
      <alignment horizontal="left"/>
      <protection hidden="1"/>
    </xf>
    <xf numFmtId="0" fontId="14" fillId="4" borderId="56" xfId="0" applyFont="1" applyFill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right" vertical="top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176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/>
      <protection hidden="1"/>
    </xf>
    <xf numFmtId="0" fontId="15" fillId="0" borderId="63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53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176" fontId="14" fillId="0" borderId="0" xfId="0" applyNumberFormat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 locked="0"/>
    </xf>
    <xf numFmtId="0" fontId="18" fillId="0" borderId="70" xfId="0" applyFont="1" applyBorder="1" applyAlignment="1" applyProtection="1">
      <alignment vertical="center"/>
      <protection hidden="1"/>
    </xf>
    <xf numFmtId="0" fontId="17" fillId="0" borderId="70" xfId="0" applyFont="1" applyBorder="1" applyAlignment="1" applyProtection="1" quotePrefix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14" fillId="5" borderId="38" xfId="0" applyFont="1" applyFill="1" applyBorder="1" applyAlignment="1" applyProtection="1">
      <alignment/>
      <protection hidden="1"/>
    </xf>
    <xf numFmtId="0" fontId="14" fillId="5" borderId="71" xfId="0" applyFont="1" applyFill="1" applyBorder="1" applyAlignment="1" applyProtection="1">
      <alignment/>
      <protection hidden="1"/>
    </xf>
    <xf numFmtId="0" fontId="14" fillId="5" borderId="40" xfId="0" applyFont="1" applyFill="1" applyBorder="1" applyAlignment="1" applyProtection="1">
      <alignment/>
      <protection hidden="1"/>
    </xf>
    <xf numFmtId="0" fontId="14" fillId="5" borderId="72" xfId="0" applyFont="1" applyFill="1" applyBorder="1" applyAlignment="1" applyProtection="1">
      <alignment/>
      <protection hidden="1"/>
    </xf>
    <xf numFmtId="0" fontId="14" fillId="5" borderId="50" xfId="0" applyFont="1" applyFill="1" applyBorder="1" applyAlignment="1" applyProtection="1">
      <alignment/>
      <protection hidden="1"/>
    </xf>
    <xf numFmtId="0" fontId="14" fillId="7" borderId="73" xfId="0" applyFont="1" applyFill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/>
      <protection hidden="1"/>
    </xf>
    <xf numFmtId="0" fontId="44" fillId="8" borderId="73" xfId="0" applyFont="1" applyFill="1" applyBorder="1" applyAlignment="1" applyProtection="1">
      <alignment/>
      <protection hidden="1"/>
    </xf>
    <xf numFmtId="0" fontId="14" fillId="5" borderId="74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58" xfId="0" applyFont="1" applyBorder="1" applyAlignment="1" applyProtection="1">
      <alignment/>
      <protection hidden="1"/>
    </xf>
    <xf numFmtId="170" fontId="27" fillId="5" borderId="28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7" borderId="75" xfId="0" applyFill="1" applyBorder="1" applyAlignment="1" applyProtection="1">
      <alignment/>
      <protection hidden="1"/>
    </xf>
    <xf numFmtId="0" fontId="49" fillId="8" borderId="75" xfId="0" applyFont="1" applyFill="1" applyBorder="1" applyAlignment="1" applyProtection="1">
      <alignment/>
      <protection hidden="1"/>
    </xf>
    <xf numFmtId="0" fontId="0" fillId="5" borderId="29" xfId="0" applyFill="1" applyBorder="1" applyAlignment="1" applyProtection="1">
      <alignment/>
      <protection hidden="1"/>
    </xf>
    <xf numFmtId="0" fontId="14" fillId="0" borderId="36" xfId="0" applyFont="1" applyBorder="1" applyAlignment="1" applyProtection="1">
      <alignment/>
      <protection hidden="1"/>
    </xf>
    <xf numFmtId="0" fontId="14" fillId="0" borderId="27" xfId="0" applyFont="1" applyBorder="1" applyAlignment="1" applyProtection="1">
      <alignment/>
      <protection hidden="1"/>
    </xf>
    <xf numFmtId="0" fontId="14" fillId="0" borderId="61" xfId="0" applyFont="1" applyBorder="1" applyAlignment="1" applyProtection="1">
      <alignment/>
      <protection hidden="1"/>
    </xf>
    <xf numFmtId="0" fontId="0" fillId="5" borderId="39" xfId="0" applyFill="1" applyBorder="1" applyAlignment="1" applyProtection="1">
      <alignment/>
      <protection hidden="1"/>
    </xf>
    <xf numFmtId="0" fontId="0" fillId="5" borderId="76" xfId="0" applyFill="1" applyBorder="1" applyAlignment="1" applyProtection="1">
      <alignment/>
      <protection hidden="1"/>
    </xf>
    <xf numFmtId="0" fontId="0" fillId="5" borderId="41" xfId="0" applyFill="1" applyBorder="1" applyAlignment="1" applyProtection="1">
      <alignment/>
      <protection hidden="1"/>
    </xf>
    <xf numFmtId="0" fontId="14" fillId="0" borderId="62" xfId="0" applyFont="1" applyBorder="1" applyAlignment="1" applyProtection="1">
      <alignment/>
      <protection hidden="1"/>
    </xf>
    <xf numFmtId="0" fontId="19" fillId="5" borderId="77" xfId="0" applyFont="1" applyFill="1" applyBorder="1" applyAlignment="1" applyProtection="1">
      <alignment horizontal="center" vertical="center"/>
      <protection hidden="1"/>
    </xf>
    <xf numFmtId="0" fontId="42" fillId="0" borderId="50" xfId="0" applyFont="1" applyBorder="1" applyAlignment="1" applyProtection="1">
      <alignment/>
      <protection hidden="1"/>
    </xf>
    <xf numFmtId="0" fontId="44" fillId="0" borderId="50" xfId="0" applyFont="1" applyFill="1" applyBorder="1" applyAlignment="1" applyProtection="1">
      <alignment/>
      <protection hidden="1"/>
    </xf>
    <xf numFmtId="0" fontId="14" fillId="0" borderId="78" xfId="0" applyFont="1" applyBorder="1" applyAlignment="1" applyProtection="1">
      <alignment/>
      <protection hidden="1"/>
    </xf>
    <xf numFmtId="176" fontId="19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14" fillId="0" borderId="79" xfId="0" applyFont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right" vertical="top"/>
      <protection hidden="1"/>
    </xf>
    <xf numFmtId="0" fontId="30" fillId="0" borderId="0" xfId="0" applyFont="1" applyFill="1" applyBorder="1" applyAlignment="1" applyProtection="1">
      <alignment horizontal="left" vertical="top"/>
      <protection hidden="1"/>
    </xf>
    <xf numFmtId="0" fontId="14" fillId="0" borderId="6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15" fillId="0" borderId="0" xfId="0" applyFont="1" applyFill="1" applyBorder="1" applyAlignment="1" applyProtection="1">
      <alignment/>
      <protection hidden="1"/>
    </xf>
    <xf numFmtId="170" fontId="15" fillId="0" borderId="0" xfId="0" applyNumberFormat="1" applyFont="1" applyFill="1" applyBorder="1" applyAlignment="1" applyProtection="1">
      <alignment/>
      <protection hidden="1"/>
    </xf>
    <xf numFmtId="0" fontId="54" fillId="0" borderId="0" xfId="0" applyFont="1" applyAlignment="1" applyProtection="1" quotePrefix="1">
      <alignment/>
      <protection hidden="1"/>
    </xf>
    <xf numFmtId="0" fontId="54" fillId="0" borderId="0" xfId="0" applyFont="1" applyAlignment="1" applyProtection="1">
      <alignment horizontal="center"/>
      <protection hidden="1"/>
    </xf>
    <xf numFmtId="2" fontId="16" fillId="0" borderId="0" xfId="0" applyNumberFormat="1" applyFont="1" applyAlignment="1" applyProtection="1">
      <alignment horizontal="center"/>
      <protection hidden="1"/>
    </xf>
    <xf numFmtId="0" fontId="26" fillId="0" borderId="1" xfId="0" applyFont="1" applyBorder="1" applyAlignment="1" applyProtection="1">
      <alignment/>
      <protection hidden="1"/>
    </xf>
    <xf numFmtId="0" fontId="14" fillId="0" borderId="1" xfId="0" applyFont="1" applyBorder="1" applyAlignment="1" applyProtection="1">
      <alignment/>
      <protection hidden="1"/>
    </xf>
    <xf numFmtId="2" fontId="16" fillId="0" borderId="25" xfId="0" applyNumberFormat="1" applyFont="1" applyBorder="1" applyAlignment="1" applyProtection="1">
      <alignment horizontal="left"/>
      <protection hidden="1"/>
    </xf>
    <xf numFmtId="11" fontId="16" fillId="0" borderId="21" xfId="0" applyNumberFormat="1" applyFont="1" applyBorder="1" applyAlignment="1" applyProtection="1">
      <alignment horizontal="left"/>
      <protection hidden="1"/>
    </xf>
    <xf numFmtId="2" fontId="16" fillId="0" borderId="20" xfId="0" applyNumberFormat="1" applyFont="1" applyBorder="1" applyAlignment="1" applyProtection="1">
      <alignment horizontal="left"/>
      <protection hidden="1"/>
    </xf>
    <xf numFmtId="2" fontId="14" fillId="0" borderId="1" xfId="0" applyNumberFormat="1" applyFont="1" applyBorder="1" applyAlignment="1" applyProtection="1">
      <alignment horizontal="left"/>
      <protection hidden="1"/>
    </xf>
    <xf numFmtId="0" fontId="15" fillId="0" borderId="25" xfId="0" applyFont="1" applyBorder="1" applyAlignment="1" applyProtection="1">
      <alignment/>
      <protection hidden="1"/>
    </xf>
    <xf numFmtId="170" fontId="15" fillId="0" borderId="21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/>
      <protection hidden="1"/>
    </xf>
    <xf numFmtId="0" fontId="14" fillId="0" borderId="20" xfId="0" applyFont="1" applyBorder="1" applyAlignment="1" applyProtection="1">
      <alignment/>
      <protection hidden="1"/>
    </xf>
    <xf numFmtId="176" fontId="56" fillId="0" borderId="0" xfId="0" applyNumberFormat="1" applyFont="1" applyAlignment="1" applyProtection="1">
      <alignment horizontal="left"/>
      <protection hidden="1"/>
    </xf>
    <xf numFmtId="177" fontId="44" fillId="0" borderId="0" xfId="0" applyNumberFormat="1" applyFont="1" applyAlignment="1" applyProtection="1">
      <alignment horizontal="left"/>
      <protection hidden="1"/>
    </xf>
    <xf numFmtId="2" fontId="14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2" fontId="14" fillId="0" borderId="46" xfId="0" applyNumberFormat="1" applyFont="1" applyBorder="1" applyAlignment="1" applyProtection="1">
      <alignment horizontal="left"/>
      <protection hidden="1"/>
    </xf>
    <xf numFmtId="0" fontId="14" fillId="0" borderId="46" xfId="0" applyFont="1" applyBorder="1" applyAlignment="1" applyProtection="1">
      <alignment horizontal="left"/>
      <protection hidden="1"/>
    </xf>
    <xf numFmtId="176" fontId="56" fillId="0" borderId="46" xfId="0" applyNumberFormat="1" applyFont="1" applyBorder="1" applyAlignment="1" applyProtection="1">
      <alignment horizontal="left"/>
      <protection hidden="1"/>
    </xf>
    <xf numFmtId="0" fontId="54" fillId="0" borderId="0" xfId="0" applyFont="1" applyAlignment="1" applyProtection="1">
      <alignment horizontal="center"/>
      <protection hidden="1" locked="0"/>
    </xf>
    <xf numFmtId="0" fontId="30" fillId="0" borderId="52" xfId="0" applyFont="1" applyFill="1" applyBorder="1" applyAlignment="1" applyProtection="1">
      <alignment horizontal="left" vertical="top"/>
      <protection hidden="1"/>
    </xf>
    <xf numFmtId="0" fontId="0" fillId="0" borderId="52" xfId="0" applyFill="1" applyBorder="1" applyAlignment="1" applyProtection="1">
      <alignment horizontal="left" vertical="top"/>
      <protection hidden="1"/>
    </xf>
    <xf numFmtId="0" fontId="67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89" fillId="0" borderId="0" xfId="0" applyFont="1" applyAlignment="1" applyProtection="1">
      <alignment/>
      <protection hidden="1"/>
    </xf>
    <xf numFmtId="0" fontId="14" fillId="0" borderId="63" xfId="0" applyFont="1" applyBorder="1" applyAlignment="1" applyProtection="1">
      <alignment/>
      <protection hidden="1"/>
    </xf>
    <xf numFmtId="0" fontId="14" fillId="0" borderId="62" xfId="0" applyFont="1" applyFill="1" applyBorder="1" applyAlignment="1" applyProtection="1">
      <alignment/>
      <protection hidden="1"/>
    </xf>
    <xf numFmtId="176" fontId="19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/>
      <protection hidden="1"/>
    </xf>
    <xf numFmtId="0" fontId="14" fillId="0" borderId="53" xfId="0" applyFont="1" applyFill="1" applyBorder="1" applyAlignment="1" applyProtection="1">
      <alignment/>
      <protection hidden="1"/>
    </xf>
    <xf numFmtId="2" fontId="27" fillId="0" borderId="2" xfId="0" applyNumberFormat="1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/>
      <protection hidden="1"/>
    </xf>
    <xf numFmtId="0" fontId="16" fillId="0" borderId="71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/>
      <protection hidden="1"/>
    </xf>
    <xf numFmtId="0" fontId="16" fillId="0" borderId="28" xfId="0" applyFont="1" applyBorder="1" applyAlignment="1" applyProtection="1">
      <alignment/>
      <protection hidden="1"/>
    </xf>
    <xf numFmtId="0" fontId="16" fillId="0" borderId="29" xfId="0" applyFont="1" applyBorder="1" applyAlignment="1" applyProtection="1">
      <alignment/>
      <protection hidden="1"/>
    </xf>
    <xf numFmtId="11" fontId="16" fillId="0" borderId="0" xfId="0" applyNumberFormat="1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/>
      <protection hidden="1"/>
    </xf>
    <xf numFmtId="11" fontId="26" fillId="0" borderId="0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178" fontId="26" fillId="0" borderId="0" xfId="0" applyNumberFormat="1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2" fontId="18" fillId="0" borderId="28" xfId="0" applyNumberFormat="1" applyFont="1" applyBorder="1" applyAlignment="1" applyProtection="1">
      <alignment horizontal="left"/>
      <protection hidden="1"/>
    </xf>
    <xf numFmtId="176" fontId="18" fillId="0" borderId="0" xfId="0" applyNumberFormat="1" applyFont="1" applyBorder="1" applyAlignment="1" applyProtection="1">
      <alignment horizontal="left"/>
      <protection hidden="1"/>
    </xf>
    <xf numFmtId="176" fontId="18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170" fontId="18" fillId="0" borderId="29" xfId="0" applyNumberFormat="1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53" fillId="0" borderId="1" xfId="0" applyFont="1" applyBorder="1" applyAlignment="1" applyProtection="1">
      <alignment/>
      <protection hidden="1"/>
    </xf>
    <xf numFmtId="1" fontId="16" fillId="0" borderId="21" xfId="0" applyNumberFormat="1" applyFont="1" applyBorder="1" applyAlignment="1" applyProtection="1">
      <alignment horizontal="left"/>
      <protection hidden="1"/>
    </xf>
    <xf numFmtId="170" fontId="16" fillId="0" borderId="1" xfId="0" applyNumberFormat="1" applyFont="1" applyBorder="1" applyAlignment="1" applyProtection="1">
      <alignment horizontal="left"/>
      <protection hidden="1"/>
    </xf>
    <xf numFmtId="2" fontId="16" fillId="0" borderId="1" xfId="0" applyNumberFormat="1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/>
      <protection hidden="1"/>
    </xf>
    <xf numFmtId="170" fontId="55" fillId="0" borderId="0" xfId="0" applyNumberFormat="1" applyFont="1" applyBorder="1" applyAlignment="1" applyProtection="1">
      <alignment horizontal="left"/>
      <protection hidden="1"/>
    </xf>
    <xf numFmtId="0" fontId="15" fillId="0" borderId="39" xfId="0" applyFont="1" applyBorder="1" applyAlignment="1" applyProtection="1">
      <alignment horizontal="left"/>
      <protection hidden="1"/>
    </xf>
    <xf numFmtId="0" fontId="15" fillId="0" borderId="76" xfId="0" applyFont="1" applyBorder="1" applyAlignment="1" applyProtection="1">
      <alignment horizontal="left"/>
      <protection hidden="1"/>
    </xf>
    <xf numFmtId="0" fontId="15" fillId="0" borderId="76" xfId="0" applyFont="1" applyBorder="1" applyAlignment="1" applyProtection="1">
      <alignment/>
      <protection hidden="1"/>
    </xf>
    <xf numFmtId="0" fontId="14" fillId="0" borderId="41" xfId="0" applyFont="1" applyBorder="1" applyAlignment="1" applyProtection="1">
      <alignment/>
      <protection hidden="1"/>
    </xf>
    <xf numFmtId="170" fontId="56" fillId="0" borderId="0" xfId="0" applyNumberFormat="1" applyFont="1" applyAlignment="1" applyProtection="1">
      <alignment horizontal="left"/>
      <protection hidden="1"/>
    </xf>
    <xf numFmtId="1" fontId="26" fillId="0" borderId="0" xfId="0" applyNumberFormat="1" applyFont="1" applyAlignment="1" applyProtection="1">
      <alignment horizontal="left"/>
      <protection hidden="1"/>
    </xf>
    <xf numFmtId="176" fontId="26" fillId="0" borderId="0" xfId="0" applyNumberFormat="1" applyFont="1" applyAlignment="1" applyProtection="1">
      <alignment horizontal="left"/>
      <protection hidden="1"/>
    </xf>
    <xf numFmtId="0" fontId="17" fillId="5" borderId="80" xfId="0" applyFont="1" applyFill="1" applyBorder="1" applyAlignment="1" applyProtection="1">
      <alignment horizontal="center" vertical="center"/>
      <protection hidden="1" locked="0"/>
    </xf>
    <xf numFmtId="0" fontId="53" fillId="3" borderId="0" xfId="0" applyFont="1" applyFill="1" applyBorder="1" applyAlignment="1" applyProtection="1">
      <alignment horizontal="left"/>
      <protection hidden="1" locked="0"/>
    </xf>
    <xf numFmtId="0" fontId="17" fillId="5" borderId="81" xfId="0" applyFont="1" applyFill="1" applyBorder="1" applyAlignment="1" applyProtection="1">
      <alignment horizontal="center" vertical="center"/>
      <protection hidden="1"/>
    </xf>
    <xf numFmtId="170" fontId="27" fillId="9" borderId="82" xfId="0" applyNumberFormat="1" applyFont="1" applyFill="1" applyBorder="1" applyAlignment="1" applyProtection="1">
      <alignment vertical="center"/>
      <protection hidden="1"/>
    </xf>
    <xf numFmtId="0" fontId="27" fillId="9" borderId="77" xfId="0" applyFont="1" applyFill="1" applyBorder="1" applyAlignment="1" applyProtection="1">
      <alignment vertical="center"/>
      <protection hidden="1"/>
    </xf>
    <xf numFmtId="0" fontId="14" fillId="0" borderId="68" xfId="0" applyFont="1" applyBorder="1" applyAlignment="1" applyProtection="1">
      <alignment/>
      <protection hidden="1"/>
    </xf>
    <xf numFmtId="0" fontId="14" fillId="0" borderId="22" xfId="0" applyFont="1" applyBorder="1" applyAlignment="1" applyProtection="1">
      <alignment/>
      <protection hidden="1"/>
    </xf>
    <xf numFmtId="0" fontId="14" fillId="0" borderId="83" xfId="0" applyFont="1" applyBorder="1" applyAlignment="1" applyProtection="1">
      <alignment/>
      <protection hidden="1"/>
    </xf>
    <xf numFmtId="0" fontId="14" fillId="0" borderId="2" xfId="0" applyFont="1" applyBorder="1" applyAlignment="1" applyProtection="1">
      <alignment/>
      <protection hidden="1"/>
    </xf>
    <xf numFmtId="0" fontId="14" fillId="0" borderId="84" xfId="0" applyFont="1" applyBorder="1" applyAlignment="1" applyProtection="1">
      <alignment/>
      <protection hidden="1"/>
    </xf>
    <xf numFmtId="0" fontId="14" fillId="0" borderId="36" xfId="0" applyFont="1" applyFill="1" applyBorder="1" applyAlignment="1" applyProtection="1">
      <alignment/>
      <protection hidden="1"/>
    </xf>
    <xf numFmtId="2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90" fillId="0" borderId="28" xfId="0" applyFont="1" applyBorder="1" applyAlignment="1" applyProtection="1">
      <alignment/>
      <protection hidden="1"/>
    </xf>
    <xf numFmtId="11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" fontId="16" fillId="0" borderId="0" xfId="0" applyNumberFormat="1" applyFont="1" applyBorder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79" fontId="16" fillId="0" borderId="0" xfId="0" applyNumberFormat="1" applyFont="1" applyBorder="1" applyAlignment="1" applyProtection="1">
      <alignment horizontal="center"/>
      <protection hidden="1"/>
    </xf>
    <xf numFmtId="0" fontId="54" fillId="0" borderId="25" xfId="0" applyFont="1" applyBorder="1" applyAlignment="1" applyProtection="1">
      <alignment/>
      <protection hidden="1"/>
    </xf>
    <xf numFmtId="0" fontId="54" fillId="0" borderId="21" xfId="0" applyFont="1" applyBorder="1" applyAlignment="1" applyProtection="1">
      <alignment/>
      <protection hidden="1"/>
    </xf>
    <xf numFmtId="0" fontId="54" fillId="0" borderId="1" xfId="0" applyFont="1" applyBorder="1" applyAlignment="1" applyProtection="1">
      <alignment/>
      <protection hidden="1"/>
    </xf>
    <xf numFmtId="0" fontId="54" fillId="3" borderId="0" xfId="0" applyFont="1" applyFill="1" applyBorder="1" applyAlignment="1" applyProtection="1">
      <alignment horizontal="left"/>
      <protection hidden="1" locked="0"/>
    </xf>
    <xf numFmtId="170" fontId="18" fillId="0" borderId="0" xfId="0" applyNumberFormat="1" applyFont="1" applyBorder="1" applyAlignment="1" applyProtection="1">
      <alignment horizontal="left"/>
      <protection hidden="1"/>
    </xf>
    <xf numFmtId="0" fontId="16" fillId="0" borderId="39" xfId="0" applyFont="1" applyBorder="1" applyAlignment="1" applyProtection="1">
      <alignment horizontal="left"/>
      <protection hidden="1"/>
    </xf>
    <xf numFmtId="0" fontId="16" fillId="0" borderId="76" xfId="0" applyFont="1" applyBorder="1" applyAlignment="1" applyProtection="1">
      <alignment horizontal="left"/>
      <protection hidden="1"/>
    </xf>
    <xf numFmtId="0" fontId="16" fillId="0" borderId="76" xfId="0" applyFont="1" applyBorder="1" applyAlignment="1" applyProtection="1">
      <alignment/>
      <protection hidden="1"/>
    </xf>
    <xf numFmtId="178" fontId="16" fillId="0" borderId="0" xfId="0" applyNumberFormat="1" applyFont="1" applyBorder="1" applyAlignment="1" applyProtection="1">
      <alignment horizontal="center"/>
      <protection hidden="1"/>
    </xf>
    <xf numFmtId="170" fontId="16" fillId="0" borderId="0" xfId="0" applyNumberFormat="1" applyFont="1" applyBorder="1" applyAlignment="1" applyProtection="1">
      <alignment horizontal="center"/>
      <protection hidden="1"/>
    </xf>
    <xf numFmtId="170" fontId="18" fillId="0" borderId="0" xfId="0" applyNumberFormat="1" applyFont="1" applyBorder="1" applyAlignment="1" applyProtection="1">
      <alignment horizontal="center"/>
      <protection hidden="1"/>
    </xf>
    <xf numFmtId="170" fontId="16" fillId="0" borderId="21" xfId="0" applyNumberFormat="1" applyFont="1" applyBorder="1" applyAlignment="1" applyProtection="1">
      <alignment horizontal="left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170" fontId="16" fillId="0" borderId="29" xfId="0" applyNumberFormat="1" applyFont="1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center"/>
      <protection hidden="1"/>
    </xf>
    <xf numFmtId="170" fontId="16" fillId="0" borderId="76" xfId="0" applyNumberFormat="1" applyFont="1" applyBorder="1" applyAlignment="1" applyProtection="1">
      <alignment horizontal="center"/>
      <protection hidden="1"/>
    </xf>
    <xf numFmtId="170" fontId="16" fillId="0" borderId="41" xfId="0" applyNumberFormat="1" applyFont="1" applyBorder="1" applyAlignment="1" applyProtection="1">
      <alignment horizontal="center"/>
      <protection hidden="1"/>
    </xf>
    <xf numFmtId="0" fontId="18" fillId="0" borderId="70" xfId="0" applyFont="1" applyBorder="1" applyAlignment="1" applyProtection="1">
      <alignment/>
      <protection hidden="1"/>
    </xf>
    <xf numFmtId="0" fontId="14" fillId="0" borderId="70" xfId="0" applyFont="1" applyBorder="1" applyAlignment="1" applyProtection="1">
      <alignment/>
      <protection hidden="1"/>
    </xf>
    <xf numFmtId="1" fontId="16" fillId="3" borderId="0" xfId="0" applyNumberFormat="1" applyFont="1" applyFill="1" applyBorder="1" applyAlignment="1" applyProtection="1">
      <alignment horizontal="center"/>
      <protection hidden="1" locked="0"/>
    </xf>
    <xf numFmtId="0" fontId="11" fillId="0" borderId="85" xfId="0" applyFont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86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8" fillId="0" borderId="88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0" fontId="0" fillId="5" borderId="90" xfId="0" applyFill="1" applyBorder="1" applyAlignment="1" applyProtection="1">
      <alignment/>
      <protection hidden="1"/>
    </xf>
    <xf numFmtId="0" fontId="0" fillId="5" borderId="91" xfId="0" applyFill="1" applyBorder="1" applyAlignment="1" applyProtection="1">
      <alignment/>
      <protection hidden="1"/>
    </xf>
    <xf numFmtId="0" fontId="0" fillId="5" borderId="92" xfId="0" applyFill="1" applyBorder="1" applyAlignment="1" applyProtection="1">
      <alignment/>
      <protection hidden="1"/>
    </xf>
    <xf numFmtId="0" fontId="0" fillId="5" borderId="93" xfId="0" applyFill="1" applyBorder="1" applyAlignment="1" applyProtection="1">
      <alignment/>
      <protection hidden="1"/>
    </xf>
    <xf numFmtId="0" fontId="79" fillId="0" borderId="41" xfId="0" applyFont="1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left"/>
      <protection hidden="1"/>
    </xf>
    <xf numFmtId="0" fontId="0" fillId="0" borderId="61" xfId="0" applyBorder="1" applyAlignment="1" applyProtection="1">
      <alignment/>
      <protection hidden="1"/>
    </xf>
    <xf numFmtId="11" fontId="26" fillId="0" borderId="0" xfId="0" applyNumberFormat="1" applyFont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vertical="center"/>
      <protection hidden="1"/>
    </xf>
    <xf numFmtId="176" fontId="26" fillId="0" borderId="0" xfId="0" applyNumberFormat="1" applyFont="1" applyBorder="1" applyAlignment="1" applyProtection="1">
      <alignment/>
      <protection hidden="1"/>
    </xf>
    <xf numFmtId="0" fontId="0" fillId="0" borderId="73" xfId="0" applyBorder="1" applyAlignment="1" applyProtection="1">
      <alignment/>
      <protection hidden="1"/>
    </xf>
    <xf numFmtId="0" fontId="0" fillId="0" borderId="94" xfId="0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70" fontId="17" fillId="5" borderId="95" xfId="0" applyNumberFormat="1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Border="1" applyAlignment="1" applyProtection="1">
      <alignment horizontal="left"/>
      <protection hidden="1"/>
    </xf>
    <xf numFmtId="0" fontId="18" fillId="0" borderId="85" xfId="0" applyFont="1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0" fontId="17" fillId="0" borderId="85" xfId="0" applyFont="1" applyBorder="1" applyAlignment="1" applyProtection="1">
      <alignment/>
      <protection hidden="1"/>
    </xf>
    <xf numFmtId="2" fontId="11" fillId="0" borderId="0" xfId="0" applyNumberFormat="1" applyFont="1" applyBorder="1" applyAlignment="1" applyProtection="1">
      <alignment horizontal="right"/>
      <protection hidden="1"/>
    </xf>
    <xf numFmtId="0" fontId="43" fillId="0" borderId="85" xfId="0" applyFont="1" applyBorder="1" applyAlignment="1" applyProtection="1">
      <alignment/>
      <protection hidden="1"/>
    </xf>
    <xf numFmtId="170" fontId="101" fillId="5" borderId="96" xfId="0" applyNumberFormat="1" applyFont="1" applyFill="1" applyBorder="1" applyAlignment="1" applyProtection="1">
      <alignment horizontal="center" vertical="top"/>
      <protection hidden="1"/>
    </xf>
    <xf numFmtId="170" fontId="101" fillId="5" borderId="97" xfId="0" applyNumberFormat="1" applyFont="1" applyFill="1" applyBorder="1" applyAlignment="1" applyProtection="1">
      <alignment vertical="top"/>
      <protection hidden="1"/>
    </xf>
    <xf numFmtId="0" fontId="16" fillId="0" borderId="0" xfId="0" applyFont="1" applyAlignment="1" applyProtection="1">
      <alignment/>
      <protection hidden="1" locked="0"/>
    </xf>
    <xf numFmtId="0" fontId="79" fillId="0" borderId="40" xfId="0" applyFont="1" applyBorder="1" applyAlignment="1" applyProtection="1">
      <alignment horizontal="left" vertical="center"/>
      <protection hidden="1" locked="0"/>
    </xf>
    <xf numFmtId="0" fontId="79" fillId="0" borderId="0" xfId="0" applyFont="1" applyAlignment="1" applyProtection="1">
      <alignment/>
      <protection hidden="1" locked="0"/>
    </xf>
    <xf numFmtId="0" fontId="43" fillId="0" borderId="0" xfId="0" applyFont="1" applyBorder="1" applyAlignment="1" applyProtection="1">
      <alignment/>
      <protection hidden="1"/>
    </xf>
    <xf numFmtId="170" fontId="11" fillId="0" borderId="0" xfId="0" applyNumberFormat="1" applyFont="1" applyBorder="1" applyAlignment="1" applyProtection="1">
      <alignment horizontal="right"/>
      <protection hidden="1"/>
    </xf>
    <xf numFmtId="0" fontId="0" fillId="0" borderId="7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76" xfId="0" applyBorder="1" applyAlignment="1" applyProtection="1">
      <alignment horizontal="left" vertical="center"/>
      <protection hidden="1"/>
    </xf>
    <xf numFmtId="0" fontId="26" fillId="0" borderId="7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79" fillId="0" borderId="0" xfId="0" applyFont="1" applyAlignment="1" applyProtection="1">
      <alignment/>
      <protection hidden="1"/>
    </xf>
    <xf numFmtId="0" fontId="0" fillId="0" borderId="71" xfId="0" applyBorder="1" applyAlignment="1" applyProtection="1">
      <alignment vertical="center"/>
      <protection hidden="1"/>
    </xf>
    <xf numFmtId="0" fontId="79" fillId="0" borderId="0" xfId="0" applyFont="1" applyBorder="1" applyAlignment="1" applyProtection="1">
      <alignment horizontal="left" vertical="center"/>
      <protection hidden="1"/>
    </xf>
    <xf numFmtId="2" fontId="26" fillId="0" borderId="29" xfId="0" applyNumberFormat="1" applyFont="1" applyBorder="1" applyAlignment="1" applyProtection="1">
      <alignment horizontal="left" vertical="center"/>
      <protection hidden="1"/>
    </xf>
    <xf numFmtId="2" fontId="0" fillId="0" borderId="0" xfId="0" applyNumberFormat="1" applyAlignment="1" applyProtection="1">
      <alignment horizontal="left"/>
      <protection hidden="1"/>
    </xf>
    <xf numFmtId="170" fontId="0" fillId="0" borderId="0" xfId="0" applyNumberFormat="1" applyAlignment="1" applyProtection="1">
      <alignment horizontal="left"/>
      <protection hidden="1"/>
    </xf>
    <xf numFmtId="1" fontId="0" fillId="0" borderId="0" xfId="0" applyNumberFormat="1" applyAlignment="1" applyProtection="1">
      <alignment/>
      <protection hidden="1"/>
    </xf>
    <xf numFmtId="0" fontId="96" fillId="5" borderId="98" xfId="0" applyFont="1" applyFill="1" applyBorder="1" applyAlignment="1" applyProtection="1">
      <alignment horizontal="center" vertical="center"/>
      <protection hidden="1"/>
    </xf>
    <xf numFmtId="1" fontId="96" fillId="5" borderId="99" xfId="0" applyNumberFormat="1" applyFont="1" applyFill="1" applyBorder="1" applyAlignment="1" applyProtection="1">
      <alignment horizontal="left" vertical="center"/>
      <protection hidden="1"/>
    </xf>
    <xf numFmtId="0" fontId="102" fillId="10" borderId="100" xfId="0" applyFont="1" applyFill="1" applyBorder="1" applyAlignment="1" applyProtection="1">
      <alignment horizontal="center" vertical="center"/>
      <protection hidden="1"/>
    </xf>
    <xf numFmtId="0" fontId="102" fillId="10" borderId="101" xfId="0" applyFont="1" applyFill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/>
      <protection hidden="1"/>
    </xf>
    <xf numFmtId="11" fontId="26" fillId="0" borderId="28" xfId="0" applyNumberFormat="1" applyFont="1" applyBorder="1" applyAlignment="1" applyProtection="1">
      <alignment/>
      <protection hidden="1"/>
    </xf>
    <xf numFmtId="11" fontId="26" fillId="0" borderId="39" xfId="0" applyNumberFormat="1" applyFont="1" applyBorder="1" applyAlignment="1" applyProtection="1">
      <alignment/>
      <protection hidden="1"/>
    </xf>
    <xf numFmtId="0" fontId="26" fillId="0" borderId="71" xfId="0" applyFont="1" applyBorder="1" applyAlignment="1" applyProtection="1">
      <alignment/>
      <protection hidden="1"/>
    </xf>
    <xf numFmtId="0" fontId="0" fillId="0" borderId="71" xfId="0" applyBorder="1" applyAlignment="1" applyProtection="1">
      <alignment/>
      <protection hidden="1"/>
    </xf>
    <xf numFmtId="0" fontId="26" fillId="0" borderId="40" xfId="0" applyFont="1" applyBorder="1" applyAlignment="1" applyProtection="1">
      <alignment/>
      <protection hidden="1"/>
    </xf>
    <xf numFmtId="0" fontId="26" fillId="0" borderId="28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6" fillId="0" borderId="29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horizontal="left"/>
      <protection hidden="1"/>
    </xf>
    <xf numFmtId="11" fontId="26" fillId="0" borderId="39" xfId="0" applyNumberFormat="1" applyFont="1" applyBorder="1" applyAlignment="1" applyProtection="1">
      <alignment horizontal="left"/>
      <protection hidden="1"/>
    </xf>
    <xf numFmtId="1" fontId="26" fillId="0" borderId="76" xfId="0" applyNumberFormat="1" applyFont="1" applyBorder="1" applyAlignment="1" applyProtection="1">
      <alignment horizontal="left"/>
      <protection hidden="1"/>
    </xf>
    <xf numFmtId="0" fontId="26" fillId="0" borderId="76" xfId="0" applyFont="1" applyBorder="1" applyAlignment="1" applyProtection="1">
      <alignment/>
      <protection hidden="1"/>
    </xf>
    <xf numFmtId="0" fontId="19" fillId="5" borderId="101" xfId="0" applyFont="1" applyFill="1" applyBorder="1" applyAlignment="1" applyProtection="1">
      <alignment horizontal="right" vertical="center"/>
      <protection hidden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>
      <alignment horizontal="center" vertical="center"/>
      <protection hidden="1"/>
    </xf>
    <xf numFmtId="0" fontId="103" fillId="10" borderId="102" xfId="0" applyFont="1" applyFill="1" applyBorder="1" applyAlignment="1" applyProtection="1">
      <alignment horizontal="center" vertical="center"/>
      <protection hidden="1"/>
    </xf>
    <xf numFmtId="0" fontId="104" fillId="10" borderId="103" xfId="0" applyFont="1" applyFill="1" applyBorder="1" applyAlignment="1">
      <alignment horizontal="center"/>
    </xf>
    <xf numFmtId="0" fontId="104" fillId="10" borderId="104" xfId="0" applyFont="1" applyFill="1" applyBorder="1" applyAlignment="1">
      <alignment horizontal="center"/>
    </xf>
    <xf numFmtId="0" fontId="19" fillId="5" borderId="105" xfId="0" applyFont="1" applyFill="1" applyBorder="1" applyAlignment="1" applyProtection="1">
      <alignment horizontal="right" vertical="center"/>
      <protection hidden="1"/>
    </xf>
    <xf numFmtId="0" fontId="11" fillId="0" borderId="85" xfId="0" applyFont="1" applyBorder="1" applyAlignment="1" applyProtection="1">
      <alignment/>
      <protection hidden="1"/>
    </xf>
    <xf numFmtId="176" fontId="11" fillId="0" borderId="85" xfId="0" applyNumberFormat="1" applyFont="1" applyBorder="1" applyAlignment="1" applyProtection="1">
      <alignment horizontal="right"/>
      <protection hidden="1" locked="0"/>
    </xf>
    <xf numFmtId="170" fontId="11" fillId="0" borderId="85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1" fontId="96" fillId="5" borderId="106" xfId="0" applyNumberFormat="1" applyFont="1" applyFill="1" applyBorder="1" applyAlignment="1" applyProtection="1">
      <alignment horizontal="right" vertical="center"/>
      <protection hidden="1"/>
    </xf>
    <xf numFmtId="1" fontId="96" fillId="5" borderId="98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 applyProtection="1">
      <alignment horizontal="center"/>
      <protection hidden="1" locked="0"/>
    </xf>
    <xf numFmtId="175" fontId="14" fillId="0" borderId="0" xfId="0" applyNumberFormat="1" applyFont="1" applyAlignment="1" applyProtection="1">
      <alignment horizontal="left"/>
      <protection hidden="1"/>
    </xf>
    <xf numFmtId="178" fontId="0" fillId="0" borderId="0" xfId="0" applyNumberFormat="1" applyAlignment="1">
      <alignment/>
    </xf>
    <xf numFmtId="0" fontId="106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110" fillId="5" borderId="64" xfId="0" applyFont="1" applyFill="1" applyBorder="1" applyAlignment="1" applyProtection="1">
      <alignment horizontal="center" vertical="center"/>
      <protection hidden="1"/>
    </xf>
    <xf numFmtId="0" fontId="79" fillId="11" borderId="0" xfId="0" applyFont="1" applyFill="1" applyAlignment="1">
      <alignment/>
    </xf>
    <xf numFmtId="0" fontId="0" fillId="11" borderId="0" xfId="0" applyFill="1" applyAlignment="1">
      <alignment/>
    </xf>
    <xf numFmtId="0" fontId="79" fillId="7" borderId="0" xfId="0" applyFont="1" applyFill="1" applyAlignment="1">
      <alignment/>
    </xf>
    <xf numFmtId="170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12" borderId="0" xfId="0" applyNumberFormat="1" applyFill="1" applyAlignment="1">
      <alignment/>
    </xf>
    <xf numFmtId="170" fontId="0" fillId="12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16" fillId="0" borderId="0" xfId="0" applyFont="1" applyAlignment="1" applyProtection="1">
      <alignment horizontal="left"/>
      <protection hidden="1"/>
    </xf>
    <xf numFmtId="0" fontId="81" fillId="5" borderId="105" xfId="0" applyFont="1" applyFill="1" applyBorder="1" applyAlignment="1" applyProtection="1">
      <alignment horizontal="center" vertical="center"/>
      <protection hidden="1"/>
    </xf>
    <xf numFmtId="0" fontId="81" fillId="5" borderId="101" xfId="0" applyFont="1" applyFill="1" applyBorder="1" applyAlignment="1" applyProtection="1">
      <alignment horizontal="center" vertical="center"/>
      <protection hidden="1"/>
    </xf>
    <xf numFmtId="2" fontId="80" fillId="9" borderId="107" xfId="0" applyNumberFormat="1" applyFont="1" applyFill="1" applyBorder="1" applyAlignment="1" applyProtection="1">
      <alignment horizontal="center" vertical="center"/>
      <protection hidden="1"/>
    </xf>
    <xf numFmtId="0" fontId="23" fillId="9" borderId="108" xfId="0" applyFont="1" applyFill="1" applyBorder="1" applyAlignment="1" applyProtection="1">
      <alignment horizontal="center" vertical="center"/>
      <protection hidden="1"/>
    </xf>
    <xf numFmtId="0" fontId="80" fillId="9" borderId="105" xfId="0" applyFont="1" applyFill="1" applyBorder="1" applyAlignment="1" applyProtection="1">
      <alignment horizontal="center" vertical="center"/>
      <protection hidden="1"/>
    </xf>
    <xf numFmtId="0" fontId="70" fillId="9" borderId="101" xfId="0" applyFont="1" applyFill="1" applyBorder="1" applyAlignment="1" applyProtection="1">
      <alignment horizontal="center"/>
      <protection hidden="1"/>
    </xf>
    <xf numFmtId="0" fontId="62" fillId="4" borderId="109" xfId="0" applyFont="1" applyFill="1" applyBorder="1" applyAlignment="1" applyProtection="1">
      <alignment horizontal="center" vertical="center"/>
      <protection hidden="1"/>
    </xf>
    <xf numFmtId="0" fontId="79" fillId="0" borderId="110" xfId="0" applyFont="1" applyBorder="1" applyAlignment="1" applyProtection="1">
      <alignment horizontal="center" vertical="center"/>
      <protection hidden="1"/>
    </xf>
    <xf numFmtId="0" fontId="70" fillId="4" borderId="55" xfId="0" applyFont="1" applyFill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 horizontal="center"/>
      <protection hidden="1" locked="0"/>
    </xf>
    <xf numFmtId="0" fontId="0" fillId="0" borderId="46" xfId="0" applyBorder="1" applyAlignment="1" applyProtection="1">
      <alignment horizontal="center"/>
      <protection hidden="1" locked="0"/>
    </xf>
    <xf numFmtId="2" fontId="8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2" fontId="19" fillId="5" borderId="107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170" fontId="41" fillId="2" borderId="0" xfId="0" applyNumberFormat="1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19" fillId="5" borderId="105" xfId="0" applyFont="1" applyFill="1" applyBorder="1" applyAlignment="1" applyProtection="1">
      <alignment horizontal="center" vertical="center"/>
      <protection hidden="1"/>
    </xf>
    <xf numFmtId="0" fontId="19" fillId="5" borderId="101" xfId="0" applyFont="1" applyFill="1" applyBorder="1" applyAlignment="1" applyProtection="1">
      <alignment horizontal="center" vertical="center"/>
      <protection hidden="1"/>
    </xf>
    <xf numFmtId="2" fontId="80" fillId="9" borderId="105" xfId="0" applyNumberFormat="1" applyFont="1" applyFill="1" applyBorder="1" applyAlignment="1" applyProtection="1">
      <alignment horizontal="center" vertical="center"/>
      <protection hidden="1"/>
    </xf>
    <xf numFmtId="2" fontId="80" fillId="9" borderId="101" xfId="0" applyNumberFormat="1" applyFont="1" applyFill="1" applyBorder="1" applyAlignment="1" applyProtection="1">
      <alignment horizontal="center" vertical="center"/>
      <protection hidden="1"/>
    </xf>
    <xf numFmtId="170" fontId="80" fillId="9" borderId="107" xfId="0" applyNumberFormat="1" applyFont="1" applyFill="1" applyBorder="1" applyAlignment="1" applyProtection="1">
      <alignment horizontal="center" vertical="center"/>
      <protection hidden="1"/>
    </xf>
    <xf numFmtId="170" fontId="80" fillId="9" borderId="111" xfId="0" applyNumberFormat="1" applyFont="1" applyFill="1" applyBorder="1" applyAlignment="1" applyProtection="1">
      <alignment horizontal="center" vertical="center"/>
      <protection hidden="1"/>
    </xf>
    <xf numFmtId="170" fontId="80" fillId="9" borderId="108" xfId="0" applyNumberFormat="1" applyFont="1" applyFill="1" applyBorder="1" applyAlignment="1" applyProtection="1">
      <alignment horizontal="center" vertical="center"/>
      <protection hidden="1"/>
    </xf>
    <xf numFmtId="170" fontId="80" fillId="9" borderId="100" xfId="0" applyNumberFormat="1" applyFont="1" applyFill="1" applyBorder="1" applyAlignment="1" applyProtection="1">
      <alignment horizontal="center" vertical="center"/>
      <protection hidden="1"/>
    </xf>
    <xf numFmtId="176" fontId="19" fillId="5" borderId="107" xfId="0" applyNumberFormat="1" applyFont="1" applyFill="1" applyBorder="1" applyAlignment="1" applyProtection="1">
      <alignment horizontal="center" vertical="center"/>
      <protection hidden="1"/>
    </xf>
    <xf numFmtId="176" fontId="0" fillId="0" borderId="111" xfId="0" applyNumberFormat="1" applyFont="1" applyBorder="1" applyAlignment="1" applyProtection="1">
      <alignment/>
      <protection hidden="1"/>
    </xf>
    <xf numFmtId="176" fontId="0" fillId="0" borderId="108" xfId="0" applyNumberFormat="1" applyFont="1" applyBorder="1" applyAlignment="1" applyProtection="1">
      <alignment/>
      <protection hidden="1"/>
    </xf>
    <xf numFmtId="176" fontId="0" fillId="0" borderId="100" xfId="0" applyNumberFormat="1" applyFont="1" applyBorder="1" applyAlignment="1" applyProtection="1">
      <alignment/>
      <protection hidden="1"/>
    </xf>
    <xf numFmtId="170" fontId="70" fillId="4" borderId="71" xfId="0" applyNumberFormat="1" applyFont="1" applyFill="1" applyBorder="1" applyAlignment="1" applyProtection="1">
      <alignment horizontal="right" vertical="center"/>
      <protection hidden="1"/>
    </xf>
    <xf numFmtId="170" fontId="70" fillId="4" borderId="76" xfId="0" applyNumberFormat="1" applyFont="1" applyFill="1" applyBorder="1" applyAlignment="1" applyProtection="1">
      <alignment horizontal="right" vertical="center"/>
      <protection hidden="1"/>
    </xf>
    <xf numFmtId="0" fontId="80" fillId="9" borderId="101" xfId="0" applyFont="1" applyFill="1" applyBorder="1" applyAlignment="1" applyProtection="1">
      <alignment horizontal="center" vertical="center"/>
      <protection hidden="1"/>
    </xf>
    <xf numFmtId="0" fontId="62" fillId="4" borderId="71" xfId="0" applyFont="1" applyFill="1" applyBorder="1" applyAlignment="1" applyProtection="1">
      <alignment horizontal="center" vertical="center"/>
      <protection hidden="1"/>
    </xf>
    <xf numFmtId="0" fontId="82" fillId="13" borderId="76" xfId="0" applyFont="1" applyFill="1" applyBorder="1" applyAlignment="1" applyProtection="1">
      <alignment horizontal="center" vertical="center"/>
      <protection hidden="1"/>
    </xf>
    <xf numFmtId="0" fontId="51" fillId="2" borderId="0" xfId="0" applyFont="1" applyFill="1" applyBorder="1" applyAlignment="1" applyProtection="1">
      <alignment horizontal="left" vertical="center"/>
      <protection hidden="1"/>
    </xf>
    <xf numFmtId="170" fontId="4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2" fontId="38" fillId="2" borderId="0" xfId="0" applyNumberFormat="1" applyFont="1" applyFill="1" applyBorder="1" applyAlignment="1" applyProtection="1">
      <alignment horizontal="center" vertical="center"/>
      <protection hidden="1"/>
    </xf>
    <xf numFmtId="0" fontId="80" fillId="9" borderId="105" xfId="0" applyFont="1" applyFill="1" applyBorder="1" applyAlignment="1" applyProtection="1">
      <alignment horizontal="right" vertical="center"/>
      <protection hidden="1"/>
    </xf>
    <xf numFmtId="0" fontId="80" fillId="9" borderId="101" xfId="0" applyFont="1" applyFill="1" applyBorder="1" applyAlignment="1" applyProtection="1">
      <alignment horizontal="right" vertical="center"/>
      <protection hidden="1"/>
    </xf>
    <xf numFmtId="0" fontId="82" fillId="13" borderId="110" xfId="0" applyFont="1" applyFill="1" applyBorder="1" applyAlignment="1" applyProtection="1">
      <alignment horizontal="center" vertical="center"/>
      <protection hidden="1"/>
    </xf>
    <xf numFmtId="176" fontId="0" fillId="0" borderId="111" xfId="0" applyNumberFormat="1" applyFont="1" applyBorder="1" applyAlignment="1" applyProtection="1">
      <alignment horizontal="center"/>
      <protection hidden="1"/>
    </xf>
    <xf numFmtId="176" fontId="0" fillId="0" borderId="108" xfId="0" applyNumberFormat="1" applyFont="1" applyBorder="1" applyAlignment="1" applyProtection="1">
      <alignment horizontal="center"/>
      <protection hidden="1"/>
    </xf>
    <xf numFmtId="176" fontId="0" fillId="0" borderId="100" xfId="0" applyNumberFormat="1" applyFont="1" applyBorder="1" applyAlignment="1" applyProtection="1">
      <alignment horizontal="center"/>
      <protection hidden="1"/>
    </xf>
    <xf numFmtId="170" fontId="70" fillId="4" borderId="43" xfId="0" applyNumberFormat="1" applyFont="1" applyFill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right" vertical="center"/>
      <protection hidden="1"/>
    </xf>
    <xf numFmtId="0" fontId="51" fillId="2" borderId="0" xfId="0" applyFont="1" applyFill="1" applyBorder="1" applyAlignment="1" applyProtection="1">
      <alignment horizontal="center" vertical="center"/>
      <protection hidden="1"/>
    </xf>
    <xf numFmtId="0" fontId="45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0" fontId="19" fillId="14" borderId="105" xfId="0" applyFont="1" applyFill="1" applyBorder="1" applyAlignment="1" applyProtection="1">
      <alignment horizontal="center" vertical="center"/>
      <protection hidden="1"/>
    </xf>
    <xf numFmtId="0" fontId="62" fillId="4" borderId="110" xfId="0" applyFont="1" applyFill="1" applyBorder="1" applyAlignment="1" applyProtection="1">
      <alignment horizontal="center" vertical="center"/>
      <protection hidden="1"/>
    </xf>
    <xf numFmtId="176" fontId="19" fillId="14" borderId="107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0" fillId="0" borderId="108" xfId="0" applyBorder="1" applyAlignment="1" applyProtection="1">
      <alignment horizontal="center" vertical="center"/>
      <protection hidden="1"/>
    </xf>
    <xf numFmtId="0" fontId="0" fillId="0" borderId="100" xfId="0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70" fillId="0" borderId="0" xfId="0" applyFont="1" applyAlignment="1" applyProtection="1">
      <alignment/>
      <protection hidden="1"/>
    </xf>
    <xf numFmtId="170" fontId="27" fillId="9" borderId="107" xfId="0" applyNumberFormat="1" applyFont="1" applyFill="1" applyBorder="1" applyAlignment="1" applyProtection="1">
      <alignment horizontal="center" vertical="center"/>
      <protection hidden="1"/>
    </xf>
    <xf numFmtId="170" fontId="0" fillId="0" borderId="108" xfId="0" applyNumberFormat="1" applyBorder="1" applyAlignment="1" applyProtection="1">
      <alignment horizontal="center" vertical="center"/>
      <protection hidden="1"/>
    </xf>
    <xf numFmtId="0" fontId="27" fillId="9" borderId="105" xfId="0" applyFont="1" applyFill="1" applyBorder="1" applyAlignment="1" applyProtection="1">
      <alignment horizontal="center" vertical="center"/>
      <protection hidden="1"/>
    </xf>
    <xf numFmtId="0" fontId="70" fillId="0" borderId="101" xfId="0" applyFont="1" applyBorder="1" applyAlignment="1" applyProtection="1">
      <alignment horizontal="center" vertical="center"/>
      <protection hidden="1"/>
    </xf>
    <xf numFmtId="0" fontId="70" fillId="4" borderId="55" xfId="0" applyFont="1" applyFill="1" applyBorder="1" applyAlignment="1" applyProtection="1">
      <alignment horizontal="center" vertical="center"/>
      <protection hidden="1"/>
    </xf>
    <xf numFmtId="0" fontId="0" fillId="4" borderId="56" xfId="0" applyFill="1" applyBorder="1" applyAlignment="1" applyProtection="1">
      <alignment horizontal="center"/>
      <protection hidden="1"/>
    </xf>
    <xf numFmtId="176" fontId="19" fillId="5" borderId="112" xfId="0" applyNumberFormat="1" applyFont="1" applyFill="1" applyBorder="1" applyAlignment="1" applyProtection="1">
      <alignment horizontal="center" vertical="center"/>
      <protection hidden="1"/>
    </xf>
    <xf numFmtId="0" fontId="49" fillId="0" borderId="113" xfId="0" applyFont="1" applyBorder="1" applyAlignment="1" applyProtection="1">
      <alignment horizontal="center"/>
      <protection hidden="1"/>
    </xf>
    <xf numFmtId="0" fontId="49" fillId="0" borderId="114" xfId="0" applyFont="1" applyBorder="1" applyAlignment="1" applyProtection="1">
      <alignment horizontal="center"/>
      <protection hidden="1"/>
    </xf>
    <xf numFmtId="0" fontId="49" fillId="0" borderId="115" xfId="0" applyFont="1" applyBorder="1" applyAlignment="1" applyProtection="1">
      <alignment horizontal="center"/>
      <protection hidden="1"/>
    </xf>
    <xf numFmtId="170" fontId="27" fillId="9" borderId="105" xfId="0" applyNumberFormat="1" applyFont="1" applyFill="1" applyBorder="1" applyAlignment="1" applyProtection="1">
      <alignment horizontal="center" vertical="center"/>
      <protection hidden="1"/>
    </xf>
    <xf numFmtId="170" fontId="0" fillId="0" borderId="101" xfId="0" applyNumberFormat="1" applyBorder="1" applyAlignment="1" applyProtection="1">
      <alignment horizontal="center" vertical="center"/>
      <protection hidden="1"/>
    </xf>
    <xf numFmtId="0" fontId="0" fillId="13" borderId="56" xfId="0" applyFill="1" applyBorder="1" applyAlignment="1" applyProtection="1">
      <alignment horizontal="center" vertical="center"/>
      <protection hidden="1"/>
    </xf>
    <xf numFmtId="0" fontId="19" fillId="14" borderId="116" xfId="0" applyFont="1" applyFill="1" applyBorder="1" applyAlignment="1" applyProtection="1">
      <alignment horizontal="center" vertical="center"/>
      <protection hidden="1"/>
    </xf>
    <xf numFmtId="0" fontId="19" fillId="5" borderId="117" xfId="0" applyFont="1" applyFill="1" applyBorder="1" applyAlignment="1" applyProtection="1">
      <alignment horizontal="center" vertical="center"/>
      <protection hidden="1"/>
    </xf>
    <xf numFmtId="176" fontId="110" fillId="5" borderId="95" xfId="0" applyNumberFormat="1" applyFont="1" applyFill="1" applyBorder="1" applyAlignment="1" applyProtection="1">
      <alignment horizontal="center" vertical="center"/>
      <protection hidden="1"/>
    </xf>
    <xf numFmtId="0" fontId="107" fillId="0" borderId="118" xfId="0" applyFont="1" applyBorder="1" applyAlignment="1" applyProtection="1">
      <alignment/>
      <protection hidden="1"/>
    </xf>
    <xf numFmtId="170" fontId="74" fillId="9" borderId="107" xfId="0" applyNumberFormat="1" applyFont="1" applyFill="1" applyBorder="1" applyAlignment="1" applyProtection="1">
      <alignment horizontal="center" vertical="center"/>
      <protection hidden="1"/>
    </xf>
    <xf numFmtId="170" fontId="108" fillId="9" borderId="108" xfId="0" applyNumberFormat="1" applyFont="1" applyFill="1" applyBorder="1" applyAlignment="1" applyProtection="1">
      <alignment horizontal="center" vertical="center"/>
      <protection hidden="1"/>
    </xf>
    <xf numFmtId="0" fontId="27" fillId="0" borderId="101" xfId="0" applyFont="1" applyBorder="1" applyAlignment="1" applyProtection="1">
      <alignment horizontal="center" vertical="center"/>
      <protection hidden="1"/>
    </xf>
    <xf numFmtId="170" fontId="107" fillId="9" borderId="111" xfId="0" applyNumberFormat="1" applyFont="1" applyFill="1" applyBorder="1" applyAlignment="1" applyProtection="1">
      <alignment/>
      <protection hidden="1"/>
    </xf>
    <xf numFmtId="170" fontId="107" fillId="9" borderId="100" xfId="0" applyNumberFormat="1" applyFont="1" applyFill="1" applyBorder="1" applyAlignment="1" applyProtection="1">
      <alignment/>
      <protection hidden="1"/>
    </xf>
    <xf numFmtId="0" fontId="28" fillId="0" borderId="101" xfId="0" applyFont="1" applyBorder="1" applyAlignment="1" applyProtection="1">
      <alignment horizontal="center" vertical="center"/>
      <protection hidden="1"/>
    </xf>
    <xf numFmtId="0" fontId="76" fillId="15" borderId="119" xfId="0" applyFont="1" applyFill="1" applyBorder="1" applyAlignment="1" applyProtection="1">
      <alignment/>
      <protection hidden="1"/>
    </xf>
    <xf numFmtId="0" fontId="62" fillId="4" borderId="9" xfId="0" applyFont="1" applyFill="1" applyBorder="1" applyAlignment="1" applyProtection="1">
      <alignment vertical="center"/>
      <protection hidden="1"/>
    </xf>
    <xf numFmtId="0" fontId="62" fillId="4" borderId="12" xfId="0" applyFont="1" applyFill="1" applyBorder="1" applyAlignment="1" applyProtection="1">
      <alignment vertical="center"/>
      <protection hidden="1"/>
    </xf>
    <xf numFmtId="170" fontId="75" fillId="4" borderId="8" xfId="0" applyNumberFormat="1" applyFont="1" applyFill="1" applyBorder="1" applyAlignment="1" applyProtection="1">
      <alignment horizontal="center" vertical="center"/>
      <protection hidden="1" locked="0"/>
    </xf>
    <xf numFmtId="0" fontId="84" fillId="4" borderId="8" xfId="0" applyFont="1" applyFill="1" applyBorder="1" applyAlignment="1" applyProtection="1">
      <alignment horizontal="center"/>
      <protection hidden="1" locked="0"/>
    </xf>
    <xf numFmtId="170" fontId="85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84" fillId="4" borderId="11" xfId="0" applyFont="1" applyFill="1" applyBorder="1" applyAlignment="1" applyProtection="1">
      <alignment horizontal="center"/>
      <protection hidden="1" locked="0"/>
    </xf>
    <xf numFmtId="0" fontId="74" fillId="9" borderId="105" xfId="0" applyFont="1" applyFill="1" applyBorder="1" applyAlignment="1" applyProtection="1">
      <alignment horizontal="center" vertical="center"/>
      <protection hidden="1"/>
    </xf>
    <xf numFmtId="0" fontId="108" fillId="0" borderId="101" xfId="0" applyFont="1" applyBorder="1" applyAlignment="1" applyProtection="1">
      <alignment horizontal="center" vertical="center"/>
      <protection hidden="1"/>
    </xf>
    <xf numFmtId="0" fontId="74" fillId="9" borderId="120" xfId="0" applyFont="1" applyFill="1" applyBorder="1" applyAlignment="1" applyProtection="1">
      <alignment horizontal="center" vertical="center"/>
      <protection hidden="1"/>
    </xf>
    <xf numFmtId="0" fontId="108" fillId="0" borderId="121" xfId="0" applyFont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170" fontId="107" fillId="0" borderId="111" xfId="0" applyNumberFormat="1" applyFont="1" applyBorder="1" applyAlignment="1">
      <alignment/>
    </xf>
    <xf numFmtId="170" fontId="107" fillId="0" borderId="108" xfId="0" applyNumberFormat="1" applyFont="1" applyBorder="1" applyAlignment="1">
      <alignment/>
    </xf>
    <xf numFmtId="170" fontId="107" fillId="0" borderId="100" xfId="0" applyNumberFormat="1" applyFont="1" applyBorder="1" applyAlignment="1">
      <alignment/>
    </xf>
    <xf numFmtId="170" fontId="74" fillId="9" borderId="122" xfId="0" applyNumberFormat="1" applyFont="1" applyFill="1" applyBorder="1" applyAlignment="1" applyProtection="1">
      <alignment horizontal="center" vertical="center"/>
      <protection hidden="1"/>
    </xf>
    <xf numFmtId="170" fontId="107" fillId="0" borderId="123" xfId="0" applyNumberFormat="1" applyFont="1" applyBorder="1" applyAlignment="1">
      <alignment horizontal="center" vertical="center"/>
    </xf>
    <xf numFmtId="170" fontId="107" fillId="0" borderId="124" xfId="0" applyNumberFormat="1" applyFont="1" applyBorder="1" applyAlignment="1">
      <alignment horizontal="center" vertical="center"/>
    </xf>
    <xf numFmtId="170" fontId="107" fillId="0" borderId="88" xfId="0" applyNumberFormat="1" applyFont="1" applyBorder="1" applyAlignment="1">
      <alignment horizontal="center" vertical="center"/>
    </xf>
    <xf numFmtId="0" fontId="74" fillId="0" borderId="101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top"/>
      <protection hidden="1"/>
    </xf>
    <xf numFmtId="0" fontId="37" fillId="0" borderId="0" xfId="0" applyFont="1" applyAlignment="1" applyProtection="1">
      <alignment horizontal="right" vertical="top"/>
      <protection hidden="1"/>
    </xf>
    <xf numFmtId="0" fontId="27" fillId="9" borderId="120" xfId="0" applyFont="1" applyFill="1" applyBorder="1" applyAlignment="1" applyProtection="1">
      <alignment horizontal="center" vertical="center"/>
      <protection hidden="1"/>
    </xf>
    <xf numFmtId="0" fontId="28" fillId="0" borderId="121" xfId="0" applyFont="1" applyBorder="1" applyAlignment="1" applyProtection="1">
      <alignment horizontal="center" vertical="center"/>
      <protection hidden="1"/>
    </xf>
    <xf numFmtId="170" fontId="27" fillId="9" borderId="122" xfId="0" applyNumberFormat="1" applyFont="1" applyFill="1" applyBorder="1" applyAlignment="1" applyProtection="1">
      <alignment horizontal="center" vertical="center"/>
      <protection hidden="1"/>
    </xf>
    <xf numFmtId="170" fontId="28" fillId="9" borderId="124" xfId="0" applyNumberFormat="1" applyFont="1" applyFill="1" applyBorder="1" applyAlignment="1" applyProtection="1">
      <alignment horizontal="center" vertical="center"/>
      <protection hidden="1"/>
    </xf>
    <xf numFmtId="0" fontId="30" fillId="0" borderId="59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52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170" fontId="27" fillId="9" borderId="124" xfId="0" applyNumberFormat="1" applyFont="1" applyFill="1" applyBorder="1" applyAlignment="1" applyProtection="1">
      <alignment horizontal="center" vertical="center"/>
      <protection hidden="1"/>
    </xf>
    <xf numFmtId="0" fontId="27" fillId="0" borderId="121" xfId="0" applyFont="1" applyBorder="1" applyAlignment="1" applyProtection="1">
      <alignment horizontal="center" vertical="center"/>
      <protection hidden="1"/>
    </xf>
    <xf numFmtId="0" fontId="0" fillId="15" borderId="119" xfId="0" applyFont="1" applyFill="1" applyBorder="1" applyAlignment="1" applyProtection="1">
      <alignment/>
      <protection hidden="1"/>
    </xf>
    <xf numFmtId="2" fontId="19" fillId="5" borderId="122" xfId="0" applyNumberFormat="1" applyFont="1" applyFill="1" applyBorder="1" applyAlignment="1" applyProtection="1">
      <alignment horizontal="center" vertical="center"/>
      <protection hidden="1"/>
    </xf>
    <xf numFmtId="2" fontId="0" fillId="0" borderId="123" xfId="0" applyNumberFormat="1" applyFont="1" applyBorder="1" applyAlignment="1" applyProtection="1">
      <alignment/>
      <protection hidden="1"/>
    </xf>
    <xf numFmtId="2" fontId="0" fillId="0" borderId="124" xfId="0" applyNumberFormat="1" applyFont="1" applyBorder="1" applyAlignment="1" applyProtection="1">
      <alignment/>
      <protection hidden="1"/>
    </xf>
    <xf numFmtId="2" fontId="0" fillId="0" borderId="88" xfId="0" applyNumberFormat="1" applyFont="1" applyBorder="1" applyAlignment="1" applyProtection="1">
      <alignment/>
      <protection hidden="1"/>
    </xf>
    <xf numFmtId="0" fontId="19" fillId="5" borderId="120" xfId="0" applyFont="1" applyFill="1" applyBorder="1" applyAlignment="1" applyProtection="1">
      <alignment horizontal="center" vertical="center"/>
      <protection hidden="1"/>
    </xf>
    <xf numFmtId="0" fontId="0" fillId="0" borderId="121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70" fontId="23" fillId="9" borderId="123" xfId="0" applyNumberFormat="1" applyFont="1" applyFill="1" applyBorder="1" applyAlignment="1" applyProtection="1">
      <alignment/>
      <protection hidden="1"/>
    </xf>
    <xf numFmtId="170" fontId="23" fillId="9" borderId="88" xfId="0" applyNumberFormat="1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2" fillId="0" borderId="52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25" xfId="0" applyFont="1" applyBorder="1" applyAlignment="1" applyProtection="1">
      <alignment horizontal="left" vertical="top"/>
      <protection hidden="1"/>
    </xf>
    <xf numFmtId="0" fontId="0" fillId="0" borderId="50" xfId="0" applyFont="1" applyBorder="1" applyAlignment="1" applyProtection="1">
      <alignment horizontal="left" vertical="top"/>
      <protection hidden="1"/>
    </xf>
    <xf numFmtId="170" fontId="15" fillId="0" borderId="124" xfId="0" applyNumberFormat="1" applyFont="1" applyBorder="1" applyAlignment="1" applyProtection="1">
      <alignment/>
      <protection hidden="1"/>
    </xf>
    <xf numFmtId="170" fontId="72" fillId="4" borderId="43" xfId="0" applyNumberFormat="1" applyFont="1" applyFill="1" applyBorder="1" applyAlignment="1" applyProtection="1">
      <alignment horizontal="center" vertical="center"/>
      <protection hidden="1" locked="0"/>
    </xf>
    <xf numFmtId="170" fontId="73" fillId="4" borderId="46" xfId="0" applyNumberFormat="1" applyFont="1" applyFill="1" applyBorder="1" applyAlignment="1" applyProtection="1">
      <alignment horizontal="center" vertical="center"/>
      <protection hidden="1" locked="0"/>
    </xf>
    <xf numFmtId="0" fontId="25" fillId="4" borderId="109" xfId="0" applyFont="1" applyFill="1" applyBorder="1" applyAlignment="1" applyProtection="1">
      <alignment horizontal="center" vertical="center"/>
      <protection hidden="1"/>
    </xf>
    <xf numFmtId="0" fontId="25" fillId="4" borderId="110" xfId="0" applyFont="1" applyFill="1" applyBorder="1" applyAlignment="1" applyProtection="1">
      <alignment horizontal="center" vertical="center"/>
      <protection hidden="1"/>
    </xf>
    <xf numFmtId="2" fontId="27" fillId="9" borderId="122" xfId="0" applyNumberFormat="1" applyFont="1" applyFill="1" applyBorder="1" applyAlignment="1" applyProtection="1">
      <alignment horizontal="center" vertical="center"/>
      <protection hidden="1"/>
    </xf>
    <xf numFmtId="2" fontId="27" fillId="9" borderId="124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70" fontId="75" fillId="4" borderId="55" xfId="0" applyNumberFormat="1" applyFont="1" applyFill="1" applyBorder="1" applyAlignment="1" applyProtection="1">
      <alignment horizontal="center" vertical="center"/>
      <protection hidden="1"/>
    </xf>
    <xf numFmtId="170" fontId="85" fillId="4" borderId="56" xfId="0" applyNumberFormat="1" applyFont="1" applyFill="1" applyBorder="1" applyAlignment="1" applyProtection="1">
      <alignment horizontal="center" vertical="center"/>
      <protection hidden="1"/>
    </xf>
    <xf numFmtId="0" fontId="88" fillId="4" borderId="109" xfId="0" applyFont="1" applyFill="1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176" fontId="19" fillId="5" borderId="82" xfId="0" applyNumberFormat="1" applyFont="1" applyFill="1" applyBorder="1" applyAlignment="1" applyProtection="1">
      <alignment horizontal="center" vertical="center"/>
      <protection hidden="1"/>
    </xf>
    <xf numFmtId="0" fontId="0" fillId="0" borderId="126" xfId="0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0" fillId="0" borderId="123" xfId="0" applyBorder="1" applyAlignment="1" applyProtection="1">
      <alignment/>
      <protection hidden="1"/>
    </xf>
    <xf numFmtId="0" fontId="0" fillId="0" borderId="124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62" fillId="4" borderId="109" xfId="0" applyFont="1" applyFill="1" applyBorder="1" applyAlignment="1" applyProtection="1">
      <alignment vertical="center"/>
      <protection hidden="1"/>
    </xf>
    <xf numFmtId="0" fontId="62" fillId="4" borderId="110" xfId="0" applyFont="1" applyFill="1" applyBorder="1" applyAlignment="1" applyProtection="1">
      <alignment vertical="center"/>
      <protection hidden="1"/>
    </xf>
    <xf numFmtId="0" fontId="16" fillId="3" borderId="127" xfId="0" applyFont="1" applyFill="1" applyBorder="1" applyAlignment="1" applyProtection="1">
      <alignment horizontal="right" vertical="center"/>
      <protection hidden="1"/>
    </xf>
    <xf numFmtId="0" fontId="65" fillId="0" borderId="128" xfId="0" applyFont="1" applyBorder="1" applyAlignment="1" applyProtection="1">
      <alignment horizontal="right" vertical="center"/>
      <protection hidden="1"/>
    </xf>
    <xf numFmtId="170" fontId="70" fillId="4" borderId="55" xfId="0" applyNumberFormat="1" applyFont="1" applyFill="1" applyBorder="1" applyAlignment="1" applyProtection="1">
      <alignment horizontal="center" vertical="center"/>
      <protection hidden="1" locked="0"/>
    </xf>
    <xf numFmtId="0" fontId="71" fillId="13" borderId="43" xfId="0" applyFont="1" applyFill="1" applyBorder="1" applyAlignment="1" applyProtection="1">
      <alignment horizontal="center" vertical="center"/>
      <protection hidden="1" locked="0"/>
    </xf>
    <xf numFmtId="0" fontId="71" fillId="13" borderId="56" xfId="0" applyFont="1" applyFill="1" applyBorder="1" applyAlignment="1" applyProtection="1">
      <alignment horizontal="center" vertical="center"/>
      <protection hidden="1" locked="0"/>
    </xf>
    <xf numFmtId="0" fontId="71" fillId="13" borderId="46" xfId="0" applyFont="1" applyFill="1" applyBorder="1" applyAlignment="1" applyProtection="1">
      <alignment horizontal="center" vertical="center"/>
      <protection hidden="1" locked="0"/>
    </xf>
    <xf numFmtId="170" fontId="19" fillId="5" borderId="82" xfId="0" applyNumberFormat="1" applyFont="1" applyFill="1" applyBorder="1" applyAlignment="1" applyProtection="1">
      <alignment horizontal="center" vertical="center"/>
      <protection hidden="1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88" xfId="0" applyBorder="1" applyAlignment="1">
      <alignment/>
    </xf>
    <xf numFmtId="0" fontId="0" fillId="0" borderId="121" xfId="0" applyBorder="1" applyAlignment="1">
      <alignment/>
    </xf>
    <xf numFmtId="0" fontId="15" fillId="16" borderId="129" xfId="0" applyFont="1" applyFill="1" applyBorder="1" applyAlignment="1" applyProtection="1">
      <alignment horizontal="center" vertical="center" wrapText="1"/>
      <protection hidden="1"/>
    </xf>
    <xf numFmtId="0" fontId="79" fillId="0" borderId="130" xfId="0" applyFont="1" applyBorder="1" applyAlignment="1">
      <alignment horizontal="center" vertical="center" wrapText="1"/>
    </xf>
    <xf numFmtId="2" fontId="19" fillId="5" borderId="95" xfId="0" applyNumberFormat="1" applyFont="1" applyFill="1" applyBorder="1" applyAlignment="1" applyProtection="1">
      <alignment horizontal="center" vertical="center"/>
      <protection hidden="1"/>
    </xf>
    <xf numFmtId="2" fontId="0" fillId="0" borderId="118" xfId="0" applyNumberFormat="1" applyFont="1" applyBorder="1" applyAlignment="1" applyProtection="1">
      <alignment/>
      <protection hidden="1"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7">
    <dxf>
      <border>
        <bottom style="thin">
          <color rgb="FF000000"/>
        </bottom>
      </border>
    </dxf>
    <dxf>
      <border>
        <right style="thin">
          <color rgb="FF000000"/>
        </right>
      </border>
    </dxf>
    <dxf>
      <font>
        <color rgb="FFCCFFCC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bottom>
          <color rgb="FF000000"/>
        </bottom>
      </border>
    </dxf>
    <dxf>
      <border>
        <left>
          <color rgb="FF000000"/>
        </left>
        <top>
          <color rgb="FF000000"/>
        </top>
      </border>
    </dxf>
    <dxf>
      <border>
        <right>
          <color rgb="FF000000"/>
        </right>
        <top>
          <color rgb="FF000000"/>
        </top>
      </border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color rgb="FFFF0000"/>
      </font>
      <border/>
    </dxf>
    <dxf>
      <fill>
        <patternFill>
          <bgColor rgb="FF00CCFF"/>
        </patternFill>
      </fill>
      <border/>
    </dxf>
    <dxf>
      <fill>
        <patternFill>
          <bgColor rgb="FFFFFFFF"/>
        </patternFill>
      </fill>
      <border/>
    </dxf>
    <dxf>
      <font>
        <strike val="0"/>
        <color rgb="FF000000"/>
      </font>
      <border/>
    </dxf>
    <dxf>
      <fill>
        <patternFill>
          <bgColor rgb="FF00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55"/>
          <c:w val="0.96425"/>
          <c:h val="0.9505"/>
        </c:manualLayout>
      </c:layout>
      <c:scatterChart>
        <c:scatterStyle val="line"/>
        <c:varyColors val="0"/>
        <c:ser>
          <c:idx val="0"/>
          <c:order val="0"/>
          <c:tx>
            <c:v>hele draad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3!$BT$105:$BT$126</c:f>
              <c:numCache>
                <c:ptCount val="22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50</c:v>
                </c:pt>
                <c:pt idx="14">
                  <c:v>50</c:v>
                </c:pt>
                <c:pt idx="15">
                  <c:v>0</c:v>
                </c:pt>
                <c:pt idx="16">
                  <c:v>0</c:v>
                </c:pt>
                <c:pt idx="17">
                  <c:v>50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</c:numCache>
            </c:numRef>
          </c:xVal>
          <c:yVal>
            <c:numRef>
              <c:f>3!$BU$105:$BU$126</c:f>
              <c:numCache>
                <c:ptCount val="22"/>
                <c:pt idx="0">
                  <c:v>0.1</c:v>
                </c:pt>
                <c:pt idx="1">
                  <c:v>0.1</c:v>
                </c:pt>
                <c:pt idx="2">
                  <c:v>0.10309019361618552</c:v>
                </c:pt>
                <c:pt idx="3">
                  <c:v>0.10309019361618552</c:v>
                </c:pt>
                <c:pt idx="4">
                  <c:v>0.10618038723237104</c:v>
                </c:pt>
                <c:pt idx="5">
                  <c:v>0.10618038723237104</c:v>
                </c:pt>
                <c:pt idx="6">
                  <c:v>0.10927058084855655</c:v>
                </c:pt>
                <c:pt idx="7">
                  <c:v>0.10927058084855655</c:v>
                </c:pt>
                <c:pt idx="8">
                  <c:v>0.11236077446474207</c:v>
                </c:pt>
                <c:pt idx="9">
                  <c:v>0.11236077446474207</c:v>
                </c:pt>
                <c:pt idx="10">
                  <c:v>0.11545096808092759</c:v>
                </c:pt>
                <c:pt idx="11">
                  <c:v>0.11545096808092759</c:v>
                </c:pt>
                <c:pt idx="12">
                  <c:v>0.1185411616971131</c:v>
                </c:pt>
                <c:pt idx="13">
                  <c:v>0.1185411616971131</c:v>
                </c:pt>
                <c:pt idx="14">
                  <c:v>0.12163135531329862</c:v>
                </c:pt>
                <c:pt idx="15">
                  <c:v>0.12163135531329862</c:v>
                </c:pt>
                <c:pt idx="16">
                  <c:v>0.12472154892948414</c:v>
                </c:pt>
                <c:pt idx="17">
                  <c:v>0.12472154892948414</c:v>
                </c:pt>
                <c:pt idx="18">
                  <c:v>0.12781174254566965</c:v>
                </c:pt>
                <c:pt idx="19">
                  <c:v>0.12781174254566965</c:v>
                </c:pt>
                <c:pt idx="20">
                  <c:v>0.13090193616185516</c:v>
                </c:pt>
                <c:pt idx="21">
                  <c:v>0.13090193616185516</c:v>
                </c:pt>
              </c:numCache>
            </c:numRef>
          </c:yVal>
          <c:smooth val="0"/>
        </c:ser>
        <c:ser>
          <c:idx val="1"/>
          <c:order val="1"/>
          <c:tx>
            <c:v>glijdraad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</a:ln>
            </c:spPr>
            <c:marker>
              <c:symbol val="squar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3!$BV$105:$BV$106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3!$BW$105:$BW$106</c:f>
              <c:numCache>
                <c:ptCount val="2"/>
                <c:pt idx="0">
                  <c:v>0.1</c:v>
                </c:pt>
                <c:pt idx="1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v>linker draad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3!$BX$105:$BX$106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3!$BY$105:$BY$106</c:f>
              <c:numCache>
                <c:ptCount val="2"/>
                <c:pt idx="0">
                  <c:v>0.1</c:v>
                </c:pt>
                <c:pt idx="1">
                  <c:v>-4</c:v>
                </c:pt>
              </c:numCache>
            </c:numRef>
          </c:yVal>
          <c:smooth val="0"/>
        </c:ser>
        <c:ser>
          <c:idx val="3"/>
          <c:order val="3"/>
          <c:tx>
            <c:v>rechter draad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3!$BZ$105:$BZ$107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xVal>
          <c:yVal>
            <c:numRef>
              <c:f>3!$CA$105:$CA$107</c:f>
              <c:numCache>
                <c:ptCount val="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</c:numCache>
            </c:numRef>
          </c:yVal>
          <c:smooth val="1"/>
        </c:ser>
        <c:ser>
          <c:idx val="4"/>
          <c:order val="4"/>
          <c:tx>
            <c:v>rechts naar V meter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3!$CB$107:$CB$108</c:f>
              <c:numCache>
                <c:ptCount val="2"/>
                <c:pt idx="0">
                  <c:v>9.5</c:v>
                </c:pt>
                <c:pt idx="1">
                  <c:v>50</c:v>
                </c:pt>
              </c:numCache>
            </c:numRef>
          </c:xVal>
          <c:yVal>
            <c:numRef>
              <c:f>3!$CC$107:$CC$108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yVal>
          <c:smooth val="0"/>
        </c:ser>
        <c:ser>
          <c:idx val="5"/>
          <c:order val="5"/>
          <c:tx>
            <c:v>links V meter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3!$CB$105:$CB$106</c:f>
              <c:numCache>
                <c:ptCount val="2"/>
                <c:pt idx="0">
                  <c:v>0</c:v>
                </c:pt>
                <c:pt idx="1">
                  <c:v>1.7</c:v>
                </c:pt>
              </c:numCache>
            </c:numRef>
          </c:xVal>
          <c:yVal>
            <c:numRef>
              <c:f>3!$CC$105:$CC$106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yVal>
          <c:smooth val="0"/>
        </c:ser>
        <c:ser>
          <c:idx val="6"/>
          <c:order val="6"/>
          <c:tx>
            <c:v>rechts vertikaal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3!$CD$105:$CD$106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3!$CE$105:$CE$106</c:f>
              <c:numCache>
                <c:ptCount val="2"/>
                <c:pt idx="0">
                  <c:v>-3</c:v>
                </c:pt>
                <c:pt idx="1">
                  <c:v>-4</c:v>
                </c:pt>
              </c:numCache>
            </c:numRef>
          </c:yVal>
          <c:smooth val="0"/>
        </c:ser>
        <c:axId val="38554477"/>
        <c:axId val="11445974"/>
      </c:scatterChart>
      <c:valAx>
        <c:axId val="38554477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crossAx val="11445974"/>
        <c:crosses val="autoZero"/>
        <c:crossBetween val="midCat"/>
        <c:dispUnits/>
        <c:majorUnit val="5"/>
        <c:minorUnit val="1"/>
      </c:valAx>
      <c:valAx>
        <c:axId val="11445974"/>
        <c:scaling>
          <c:orientation val="minMax"/>
          <c:max val="0.5"/>
          <c:min val="-4"/>
        </c:scaling>
        <c:axPos val="l"/>
        <c:delete val="1"/>
        <c:majorTickMark val="out"/>
        <c:minorTickMark val="none"/>
        <c:tickLblPos val="nextTo"/>
        <c:crossAx val="385544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E+00"/>
            </c:trendlineLbl>
          </c:trendline>
          <c:xVal>
            <c:numRef>
              <c:f>7!$AI$45:$AI$367</c:f>
              <c:numCache>
                <c:ptCount val="32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0.006500000000000001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0.009000000000000001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0.013000000000000001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0.018000000000000002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0.021500000000000002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0.025500000000000002</c:v>
                </c:pt>
                <c:pt idx="52">
                  <c:v>0.026000000000000002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0.029500000000000002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0.035500000000000004</c:v>
                </c:pt>
                <c:pt idx="72">
                  <c:v>0.036000000000000004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0.043000000000000003</c:v>
                </c:pt>
                <c:pt idx="87">
                  <c:v>0.043500000000000004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0.051000000000000004</c:v>
                </c:pt>
                <c:pt idx="103">
                  <c:v>0.051500000000000004</c:v>
                </c:pt>
                <c:pt idx="104">
                  <c:v>0.052000000000000005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0.059000000000000004</c:v>
                </c:pt>
                <c:pt idx="119">
                  <c:v>0.059500000000000004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0.07050000000000001</c:v>
                </c:pt>
                <c:pt idx="142">
                  <c:v>0.07100000000000001</c:v>
                </c:pt>
                <c:pt idx="143">
                  <c:v>0.07150000000000001</c:v>
                </c:pt>
                <c:pt idx="144">
                  <c:v>0.07200000000000001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0.08600000000000001</c:v>
                </c:pt>
                <c:pt idx="173">
                  <c:v>0.08650000000000001</c:v>
                </c:pt>
                <c:pt idx="174">
                  <c:v>0.08700000000000001</c:v>
                </c:pt>
                <c:pt idx="175">
                  <c:v>0.08750000000000001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0.10200000000000001</c:v>
                </c:pt>
                <c:pt idx="205">
                  <c:v>0.10250000000000001</c:v>
                </c:pt>
                <c:pt idx="206">
                  <c:v>0.10300000000000001</c:v>
                </c:pt>
                <c:pt idx="207">
                  <c:v>0.10350000000000001</c:v>
                </c:pt>
                <c:pt idx="208">
                  <c:v>0.10400000000000001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0.11750000000000001</c:v>
                </c:pt>
                <c:pt idx="236">
                  <c:v>0.11800000000000001</c:v>
                </c:pt>
                <c:pt idx="237">
                  <c:v>0.11850000000000001</c:v>
                </c:pt>
                <c:pt idx="238">
                  <c:v>0.11900000000000001</c:v>
                </c:pt>
                <c:pt idx="239">
                  <c:v>0.11950000000000001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0.14100000000000001</c:v>
                </c:pt>
                <c:pt idx="283">
                  <c:v>0.14150000000000001</c:v>
                </c:pt>
                <c:pt idx="284">
                  <c:v>0.14200000000000002</c:v>
                </c:pt>
                <c:pt idx="285">
                  <c:v>0.14250000000000002</c:v>
                </c:pt>
                <c:pt idx="286">
                  <c:v>0.14300000000000002</c:v>
                </c:pt>
                <c:pt idx="287">
                  <c:v>0.14350000000000002</c:v>
                </c:pt>
                <c:pt idx="288">
                  <c:v>0.14400000000000002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</c:numCache>
            </c:numRef>
          </c:xVal>
          <c:yVal>
            <c:numRef>
              <c:f>7!$AJ$45:$AJ$367</c:f>
              <c:numCache>
                <c:ptCount val="323"/>
                <c:pt idx="0">
                  <c:v>0.028</c:v>
                </c:pt>
                <c:pt idx="1">
                  <c:v>0.03143427900825</c:v>
                </c:pt>
                <c:pt idx="2">
                  <c:v>0.034862538066</c:v>
                </c:pt>
                <c:pt idx="3">
                  <c:v>0.03828481022275</c:v>
                </c:pt>
                <c:pt idx="4">
                  <c:v>0.041701128528</c:v>
                </c:pt>
                <c:pt idx="5">
                  <c:v>0.04511152603125</c:v>
                </c:pt>
                <c:pt idx="6">
                  <c:v>0.048516035782000005</c:v>
                </c:pt>
                <c:pt idx="7">
                  <c:v>0.051914690829750004</c:v>
                </c:pt>
                <c:pt idx="8">
                  <c:v>0.055307524223999996</c:v>
                </c:pt>
                <c:pt idx="9">
                  <c:v>0.058694569014250006</c:v>
                </c:pt>
                <c:pt idx="10">
                  <c:v>0.062075858250000004</c:v>
                </c:pt>
                <c:pt idx="11">
                  <c:v>0.06545142498075</c:v>
                </c:pt>
                <c:pt idx="12">
                  <c:v>0.068821302256</c:v>
                </c:pt>
                <c:pt idx="13">
                  <c:v>0.07218552312525</c:v>
                </c:pt>
                <c:pt idx="14">
                  <c:v>0.075544120638</c:v>
                </c:pt>
                <c:pt idx="15">
                  <c:v>0.07889712784375</c:v>
                </c:pt>
                <c:pt idx="16">
                  <c:v>0.08224457779199999</c:v>
                </c:pt>
                <c:pt idx="17">
                  <c:v>0.08558650353225</c:v>
                </c:pt>
                <c:pt idx="18">
                  <c:v>0.08892293811400001</c:v>
                </c:pt>
                <c:pt idx="19">
                  <c:v>0.09225391458674999</c:v>
                </c:pt>
                <c:pt idx="20">
                  <c:v>0.095579466</c:v>
                </c:pt>
                <c:pt idx="21">
                  <c:v>0.09889962540325001</c:v>
                </c:pt>
                <c:pt idx="22">
                  <c:v>0.10221442584599999</c:v>
                </c:pt>
                <c:pt idx="23">
                  <c:v>0.10552390037775</c:v>
                </c:pt>
                <c:pt idx="24">
                  <c:v>0.108828082048</c:v>
                </c:pt>
                <c:pt idx="25">
                  <c:v>0.11212700390625001</c:v>
                </c:pt>
                <c:pt idx="26">
                  <c:v>0.11542069900200001</c:v>
                </c:pt>
                <c:pt idx="27">
                  <c:v>0.11870920038475</c:v>
                </c:pt>
                <c:pt idx="28">
                  <c:v>0.121992541104</c:v>
                </c:pt>
                <c:pt idx="29">
                  <c:v>0.12527075420925002</c:v>
                </c:pt>
                <c:pt idx="30">
                  <c:v>0.12854387275</c:v>
                </c:pt>
                <c:pt idx="31">
                  <c:v>0.13181192977575001</c:v>
                </c:pt>
                <c:pt idx="32">
                  <c:v>0.135074958336</c:v>
                </c:pt>
                <c:pt idx="33">
                  <c:v>0.13833299148025</c:v>
                </c:pt>
                <c:pt idx="34">
                  <c:v>0.141586062258</c:v>
                </c:pt>
                <c:pt idx="35">
                  <c:v>0.14483420371875003</c:v>
                </c:pt>
                <c:pt idx="36">
                  <c:v>0.148077448912</c:v>
                </c:pt>
                <c:pt idx="37">
                  <c:v>0.15131583088725</c:v>
                </c:pt>
                <c:pt idx="38">
                  <c:v>0.15454938269399998</c:v>
                </c:pt>
                <c:pt idx="39">
                  <c:v>0.15777813738175</c:v>
                </c:pt>
                <c:pt idx="40">
                  <c:v>0.161002128</c:v>
                </c:pt>
                <c:pt idx="41">
                  <c:v>0.16422138759825</c:v>
                </c:pt>
                <c:pt idx="42">
                  <c:v>0.167435949226</c:v>
                </c:pt>
                <c:pt idx="43">
                  <c:v>0.17064584593275</c:v>
                </c:pt>
                <c:pt idx="44">
                  <c:v>0.173851110768</c:v>
                </c:pt>
                <c:pt idx="45">
                  <c:v>0.17705177678125</c:v>
                </c:pt>
                <c:pt idx="46">
                  <c:v>0.18024787702199999</c:v>
                </c:pt>
                <c:pt idx="47">
                  <c:v>0.18343944453975</c:v>
                </c:pt>
                <c:pt idx="48">
                  <c:v>0.186626512384</c:v>
                </c:pt>
                <c:pt idx="49">
                  <c:v>0.18980911360425</c:v>
                </c:pt>
                <c:pt idx="50">
                  <c:v>0.19298728125</c:v>
                </c:pt>
                <c:pt idx="51">
                  <c:v>0.19616104837075002</c:v>
                </c:pt>
                <c:pt idx="52">
                  <c:v>0.19933044801600003</c:v>
                </c:pt>
                <c:pt idx="53">
                  <c:v>0.20249551323525</c:v>
                </c:pt>
                <c:pt idx="54">
                  <c:v>0.205656277078</c:v>
                </c:pt>
                <c:pt idx="55">
                  <c:v>0.20881277259375</c:v>
                </c:pt>
                <c:pt idx="56">
                  <c:v>0.21196503283200002</c:v>
                </c:pt>
                <c:pt idx="57">
                  <c:v>0.21511309084225003</c:v>
                </c:pt>
                <c:pt idx="58">
                  <c:v>0.218256979674</c:v>
                </c:pt>
                <c:pt idx="59">
                  <c:v>0.22139673237675003</c:v>
                </c:pt>
                <c:pt idx="60">
                  <c:v>0.224532382</c:v>
                </c:pt>
                <c:pt idx="61">
                  <c:v>0.22766396159325</c:v>
                </c:pt>
                <c:pt idx="62">
                  <c:v>0.230791504206</c:v>
                </c:pt>
                <c:pt idx="63">
                  <c:v>0.23391504288774997</c:v>
                </c:pt>
                <c:pt idx="64">
                  <c:v>0.237034610688</c:v>
                </c:pt>
                <c:pt idx="65">
                  <c:v>0.24015024065624999</c:v>
                </c:pt>
                <c:pt idx="66">
                  <c:v>0.243261965842</c:v>
                </c:pt>
                <c:pt idx="67">
                  <c:v>0.24636981929475</c:v>
                </c:pt>
                <c:pt idx="68">
                  <c:v>0.249473834064</c:v>
                </c:pt>
                <c:pt idx="69">
                  <c:v>0.25257404319925003</c:v>
                </c:pt>
                <c:pt idx="70">
                  <c:v>0.25567047975</c:v>
                </c:pt>
                <c:pt idx="71">
                  <c:v>0.25876317676575006</c:v>
                </c:pt>
                <c:pt idx="72">
                  <c:v>0.261852167296</c:v>
                </c:pt>
                <c:pt idx="73">
                  <c:v>0.26493748439025</c:v>
                </c:pt>
                <c:pt idx="74">
                  <c:v>0.268019161098</c:v>
                </c:pt>
                <c:pt idx="75">
                  <c:v>0.27109723046875</c:v>
                </c:pt>
                <c:pt idx="76">
                  <c:v>0.274171725552</c:v>
                </c:pt>
                <c:pt idx="77">
                  <c:v>0.27724267939725006</c:v>
                </c:pt>
                <c:pt idx="78">
                  <c:v>0.280310125054</c:v>
                </c:pt>
                <c:pt idx="79">
                  <c:v>0.2833740955717501</c:v>
                </c:pt>
                <c:pt idx="80">
                  <c:v>0.286434624</c:v>
                </c:pt>
                <c:pt idx="81">
                  <c:v>0.28949174338825007</c:v>
                </c:pt>
                <c:pt idx="82">
                  <c:v>0.292545486786</c:v>
                </c:pt>
                <c:pt idx="83">
                  <c:v>0.29559588724275</c:v>
                </c:pt>
                <c:pt idx="84">
                  <c:v>0.29864297780800003</c:v>
                </c:pt>
                <c:pt idx="85">
                  <c:v>0.30168679153125</c:v>
                </c:pt>
                <c:pt idx="86">
                  <c:v>0.3047273614620001</c:v>
                </c:pt>
                <c:pt idx="87">
                  <c:v>0.30776472064975</c:v>
                </c:pt>
                <c:pt idx="88">
                  <c:v>0.310798902144</c:v>
                </c:pt>
                <c:pt idx="89">
                  <c:v>0.31382993899425</c:v>
                </c:pt>
                <c:pt idx="90">
                  <c:v>0.31685786425</c:v>
                </c:pt>
                <c:pt idx="91">
                  <c:v>0.31988271096075</c:v>
                </c:pt>
                <c:pt idx="92">
                  <c:v>0.322904512176</c:v>
                </c:pt>
                <c:pt idx="93">
                  <c:v>0.32592330094525</c:v>
                </c:pt>
                <c:pt idx="94">
                  <c:v>0.32893911031800005</c:v>
                </c:pt>
                <c:pt idx="95">
                  <c:v>0.33195197334375004</c:v>
                </c:pt>
                <c:pt idx="96">
                  <c:v>0.33496192307200007</c:v>
                </c:pt>
                <c:pt idx="97">
                  <c:v>0.33796899255225</c:v>
                </c:pt>
                <c:pt idx="98">
                  <c:v>0.34097321483400006</c:v>
                </c:pt>
                <c:pt idx="99">
                  <c:v>0.34397462296675</c:v>
                </c:pt>
                <c:pt idx="100">
                  <c:v>0.34697325000000007</c:v>
                </c:pt>
                <c:pt idx="101">
                  <c:v>0.34996912898325006</c:v>
                </c:pt>
                <c:pt idx="102">
                  <c:v>0.35296229296600007</c:v>
                </c:pt>
                <c:pt idx="103">
                  <c:v>0.35595277499775</c:v>
                </c:pt>
                <c:pt idx="104">
                  <c:v>0.35894060812800005</c:v>
                </c:pt>
                <c:pt idx="105">
                  <c:v>0.36192582540625</c:v>
                </c:pt>
                <c:pt idx="106">
                  <c:v>0.36490845988200005</c:v>
                </c:pt>
                <c:pt idx="107">
                  <c:v>0.36788854460475</c:v>
                </c:pt>
                <c:pt idx="108">
                  <c:v>0.37086611262400004</c:v>
                </c:pt>
                <c:pt idx="109">
                  <c:v>0.37384119698925</c:v>
                </c:pt>
                <c:pt idx="110">
                  <c:v>0.3768138307500001</c:v>
                </c:pt>
                <c:pt idx="111">
                  <c:v>0.37978404695575</c:v>
                </c:pt>
                <c:pt idx="112">
                  <c:v>0.3827518786560001</c:v>
                </c:pt>
                <c:pt idx="113">
                  <c:v>0.38571735890025005</c:v>
                </c:pt>
                <c:pt idx="114">
                  <c:v>0.3886805207380001</c:v>
                </c:pt>
                <c:pt idx="115">
                  <c:v>0.39164139721875</c:v>
                </c:pt>
                <c:pt idx="116">
                  <c:v>0.39460002139200007</c:v>
                </c:pt>
                <c:pt idx="117">
                  <c:v>0.3975564263072501</c:v>
                </c:pt>
                <c:pt idx="118">
                  <c:v>0.4005106450140001</c:v>
                </c:pt>
                <c:pt idx="119">
                  <c:v>0.40346271056175004</c:v>
                </c:pt>
                <c:pt idx="120">
                  <c:v>0.40641265600000004</c:v>
                </c:pt>
                <c:pt idx="121">
                  <c:v>0.40936051437825</c:v>
                </c:pt>
                <c:pt idx="122">
                  <c:v>0.41230631874600004</c:v>
                </c:pt>
                <c:pt idx="123">
                  <c:v>0.41525010215275004</c:v>
                </c:pt>
                <c:pt idx="124">
                  <c:v>0.418191897648</c:v>
                </c:pt>
                <c:pt idx="125">
                  <c:v>0.42113173828125006</c:v>
                </c:pt>
                <c:pt idx="126">
                  <c:v>0.424069657102</c:v>
                </c:pt>
                <c:pt idx="127">
                  <c:v>0.42700568715975</c:v>
                </c:pt>
                <c:pt idx="128">
                  <c:v>0.429939861504</c:v>
                </c:pt>
                <c:pt idx="129">
                  <c:v>0.43287221318425007</c:v>
                </c:pt>
                <c:pt idx="130">
                  <c:v>0.43580277525</c:v>
                </c:pt>
                <c:pt idx="131">
                  <c:v>0.43873158075075</c:v>
                </c:pt>
                <c:pt idx="132">
                  <c:v>0.441658662736</c:v>
                </c:pt>
                <c:pt idx="133">
                  <c:v>0.44458405425525005</c:v>
                </c:pt>
                <c:pt idx="134">
                  <c:v>0.44750778835800004</c:v>
                </c:pt>
                <c:pt idx="135">
                  <c:v>0.45042989809375006</c:v>
                </c:pt>
                <c:pt idx="136">
                  <c:v>0.45335041651200003</c:v>
                </c:pt>
                <c:pt idx="137">
                  <c:v>0.4562693766622501</c:v>
                </c:pt>
                <c:pt idx="138">
                  <c:v>0.45918681159400004</c:v>
                </c:pt>
                <c:pt idx="139">
                  <c:v>0.4621027543567501</c:v>
                </c:pt>
                <c:pt idx="140">
                  <c:v>0.46501723800000005</c:v>
                </c:pt>
                <c:pt idx="141">
                  <c:v>0.4679302955732501</c:v>
                </c:pt>
                <c:pt idx="142">
                  <c:v>0.47084196012600005</c:v>
                </c:pt>
                <c:pt idx="143">
                  <c:v>0.4737522647077501</c:v>
                </c:pt>
                <c:pt idx="144">
                  <c:v>0.47666124236800006</c:v>
                </c:pt>
                <c:pt idx="145">
                  <c:v>0.47956892615625</c:v>
                </c:pt>
                <c:pt idx="146">
                  <c:v>0.482475349122</c:v>
                </c:pt>
                <c:pt idx="147">
                  <c:v>0.48538054431475003</c:v>
                </c:pt>
                <c:pt idx="148">
                  <c:v>0.488284544784</c:v>
                </c:pt>
                <c:pt idx="149">
                  <c:v>0.49118738357924996</c:v>
                </c:pt>
                <c:pt idx="150">
                  <c:v>0.49408909375000004</c:v>
                </c:pt>
                <c:pt idx="151">
                  <c:v>0.49698970834575</c:v>
                </c:pt>
                <c:pt idx="152">
                  <c:v>0.499889260416</c:v>
                </c:pt>
                <c:pt idx="153">
                  <c:v>0.50278778301025</c:v>
                </c:pt>
                <c:pt idx="154">
                  <c:v>0.505685309178</c:v>
                </c:pt>
                <c:pt idx="155">
                  <c:v>0.50858187196875</c:v>
                </c:pt>
                <c:pt idx="156">
                  <c:v>0.511477504432</c:v>
                </c:pt>
                <c:pt idx="157">
                  <c:v>0.51437223961725</c:v>
                </c:pt>
                <c:pt idx="158">
                  <c:v>0.5172661105740001</c:v>
                </c:pt>
                <c:pt idx="159">
                  <c:v>0.5201591503517501</c:v>
                </c:pt>
                <c:pt idx="160">
                  <c:v>0.5230513920000001</c:v>
                </c:pt>
                <c:pt idx="161">
                  <c:v>0.52594286856825</c:v>
                </c:pt>
                <c:pt idx="162">
                  <c:v>0.5288336131060001</c:v>
                </c:pt>
                <c:pt idx="163">
                  <c:v>0.5317236586627501</c:v>
                </c:pt>
                <c:pt idx="164">
                  <c:v>0.5346130382880001</c:v>
                </c:pt>
                <c:pt idx="165">
                  <c:v>0.53750178503125</c:v>
                </c:pt>
                <c:pt idx="166">
                  <c:v>0.540389931942</c:v>
                </c:pt>
                <c:pt idx="167">
                  <c:v>0.5432775120697501</c:v>
                </c:pt>
                <c:pt idx="168">
                  <c:v>0.546164558464</c:v>
                </c:pt>
                <c:pt idx="169">
                  <c:v>0.5490511041742501</c:v>
                </c:pt>
                <c:pt idx="170">
                  <c:v>0.55193718225</c:v>
                </c:pt>
                <c:pt idx="171">
                  <c:v>0.5548228257407501</c:v>
                </c:pt>
                <c:pt idx="172">
                  <c:v>0.5577080676960001</c:v>
                </c:pt>
                <c:pt idx="173">
                  <c:v>0.56059294116525</c:v>
                </c:pt>
                <c:pt idx="174">
                  <c:v>0.5634774791980001</c:v>
                </c:pt>
                <c:pt idx="175">
                  <c:v>0.5663617148437501</c:v>
                </c:pt>
                <c:pt idx="176">
                  <c:v>0.569245681152</c:v>
                </c:pt>
                <c:pt idx="177">
                  <c:v>0.57212941117225</c:v>
                </c:pt>
                <c:pt idx="178">
                  <c:v>0.575012937954</c:v>
                </c:pt>
                <c:pt idx="179">
                  <c:v>0.5778962945467501</c:v>
                </c:pt>
                <c:pt idx="180">
                  <c:v>0.580779514</c:v>
                </c:pt>
                <c:pt idx="181">
                  <c:v>0.58366262936325</c:v>
                </c:pt>
                <c:pt idx="182">
                  <c:v>0.586545673686</c:v>
                </c:pt>
                <c:pt idx="183">
                  <c:v>0.5894286800177501</c:v>
                </c:pt>
                <c:pt idx="184">
                  <c:v>0.5923116814080001</c:v>
                </c:pt>
                <c:pt idx="185">
                  <c:v>0.59519471090625</c:v>
                </c:pt>
                <c:pt idx="186">
                  <c:v>0.598077801562</c:v>
                </c:pt>
                <c:pt idx="187">
                  <c:v>0.60096098642475</c:v>
                </c:pt>
                <c:pt idx="188">
                  <c:v>0.603844298544</c:v>
                </c:pt>
                <c:pt idx="189">
                  <c:v>0.60672777096925</c:v>
                </c:pt>
                <c:pt idx="190">
                  <c:v>0.6096114367500001</c:v>
                </c:pt>
                <c:pt idx="191">
                  <c:v>0.6124953289357501</c:v>
                </c:pt>
                <c:pt idx="192">
                  <c:v>0.615379480576</c:v>
                </c:pt>
                <c:pt idx="193">
                  <c:v>0.61826392472025</c:v>
                </c:pt>
                <c:pt idx="194">
                  <c:v>0.621148694418</c:v>
                </c:pt>
                <c:pt idx="195">
                  <c:v>0.6240338227187501</c:v>
                </c:pt>
                <c:pt idx="196">
                  <c:v>0.6269193426720001</c:v>
                </c:pt>
                <c:pt idx="197">
                  <c:v>0.62980528732725</c:v>
                </c:pt>
                <c:pt idx="198">
                  <c:v>0.632691689734</c:v>
                </c:pt>
                <c:pt idx="199">
                  <c:v>0.6355785829417502</c:v>
                </c:pt>
                <c:pt idx="200">
                  <c:v>0.6384660000000001</c:v>
                </c:pt>
                <c:pt idx="201">
                  <c:v>0.6413539739582501</c:v>
                </c:pt>
                <c:pt idx="202">
                  <c:v>0.644242537866</c:v>
                </c:pt>
                <c:pt idx="203">
                  <c:v>0.64713172477275</c:v>
                </c:pt>
                <c:pt idx="204">
                  <c:v>0.6500215677280001</c:v>
                </c:pt>
                <c:pt idx="205">
                  <c:v>0.6529120997812501</c:v>
                </c:pt>
                <c:pt idx="206">
                  <c:v>0.6558033539820001</c:v>
                </c:pt>
                <c:pt idx="207">
                  <c:v>0.65869536337975</c:v>
                </c:pt>
                <c:pt idx="208">
                  <c:v>0.6615881610240001</c:v>
                </c:pt>
                <c:pt idx="209">
                  <c:v>0.66448177996425</c:v>
                </c:pt>
                <c:pt idx="210">
                  <c:v>0.66737625325</c:v>
                </c:pt>
                <c:pt idx="211">
                  <c:v>0.6702716139307501</c:v>
                </c:pt>
                <c:pt idx="212">
                  <c:v>0.673167895056</c:v>
                </c:pt>
                <c:pt idx="213">
                  <c:v>0.67606512967525</c:v>
                </c:pt>
                <c:pt idx="214">
                  <c:v>0.678963350838</c:v>
                </c:pt>
                <c:pt idx="215">
                  <c:v>0.68186259159375</c:v>
                </c:pt>
                <c:pt idx="216">
                  <c:v>0.684762884992</c:v>
                </c:pt>
                <c:pt idx="217">
                  <c:v>0.68766426408225</c:v>
                </c:pt>
                <c:pt idx="218">
                  <c:v>0.690566761914</c:v>
                </c:pt>
                <c:pt idx="219">
                  <c:v>0.69347041153675</c:v>
                </c:pt>
                <c:pt idx="220">
                  <c:v>0.6963752460000001</c:v>
                </c:pt>
                <c:pt idx="221">
                  <c:v>0.69928129835325</c:v>
                </c:pt>
                <c:pt idx="222">
                  <c:v>0.702188601646</c:v>
                </c:pt>
                <c:pt idx="223">
                  <c:v>0.70509718892775</c:v>
                </c:pt>
                <c:pt idx="224">
                  <c:v>0.708007093248</c:v>
                </c:pt>
                <c:pt idx="225">
                  <c:v>0.7109183476562501</c:v>
                </c:pt>
                <c:pt idx="226">
                  <c:v>0.7138309852020001</c:v>
                </c:pt>
                <c:pt idx="227">
                  <c:v>0.7167450389347501</c:v>
                </c:pt>
                <c:pt idx="228">
                  <c:v>0.7196605419040001</c:v>
                </c:pt>
                <c:pt idx="229">
                  <c:v>0.72257752715925</c:v>
                </c:pt>
                <c:pt idx="230">
                  <c:v>0.72549602775</c:v>
                </c:pt>
                <c:pt idx="231">
                  <c:v>0.72841607672575</c:v>
                </c:pt>
                <c:pt idx="232">
                  <c:v>0.7313377071360001</c:v>
                </c:pt>
                <c:pt idx="233">
                  <c:v>0.7342609520302501</c:v>
                </c:pt>
                <c:pt idx="234">
                  <c:v>0.7371858444580001</c:v>
                </c:pt>
                <c:pt idx="235">
                  <c:v>0.74011241746875</c:v>
                </c:pt>
                <c:pt idx="236">
                  <c:v>0.7430407041120002</c:v>
                </c:pt>
                <c:pt idx="237">
                  <c:v>0.7459707374372502</c:v>
                </c:pt>
                <c:pt idx="238">
                  <c:v>0.7489025504940001</c:v>
                </c:pt>
                <c:pt idx="239">
                  <c:v>0.75183617633175</c:v>
                </c:pt>
                <c:pt idx="240">
                  <c:v>0.7547716480000001</c:v>
                </c:pt>
                <c:pt idx="241">
                  <c:v>0.75770899854825</c:v>
                </c:pt>
                <c:pt idx="242">
                  <c:v>0.760648261026</c:v>
                </c:pt>
                <c:pt idx="243">
                  <c:v>0.76358946848275</c:v>
                </c:pt>
                <c:pt idx="244">
                  <c:v>0.7665326539680001</c:v>
                </c:pt>
                <c:pt idx="245">
                  <c:v>0.7694778505312501</c:v>
                </c:pt>
                <c:pt idx="246">
                  <c:v>0.7724250912220001</c:v>
                </c:pt>
                <c:pt idx="247">
                  <c:v>0.77537440908975</c:v>
                </c:pt>
                <c:pt idx="248">
                  <c:v>0.7783258371840001</c:v>
                </c:pt>
                <c:pt idx="249">
                  <c:v>0.78127940855425</c:v>
                </c:pt>
                <c:pt idx="250">
                  <c:v>0.7842351562500001</c:v>
                </c:pt>
                <c:pt idx="251">
                  <c:v>0.78719311332075</c:v>
                </c:pt>
                <c:pt idx="252">
                  <c:v>0.790153312816</c:v>
                </c:pt>
                <c:pt idx="253">
                  <c:v>0.7931157877852502</c:v>
                </c:pt>
                <c:pt idx="254">
                  <c:v>0.796080571278</c:v>
                </c:pt>
                <c:pt idx="255">
                  <c:v>0.7990476963437501</c:v>
                </c:pt>
                <c:pt idx="256">
                  <c:v>0.8020171960320001</c:v>
                </c:pt>
                <c:pt idx="257">
                  <c:v>0.80498910339225</c:v>
                </c:pt>
                <c:pt idx="258">
                  <c:v>0.8079634514740001</c:v>
                </c:pt>
                <c:pt idx="259">
                  <c:v>0.81094027332675</c:v>
                </c:pt>
                <c:pt idx="260">
                  <c:v>0.813919602</c:v>
                </c:pt>
                <c:pt idx="261">
                  <c:v>0.8169014705432501</c:v>
                </c:pt>
                <c:pt idx="262">
                  <c:v>0.819885912006</c:v>
                </c:pt>
                <c:pt idx="263">
                  <c:v>0.8228729594377501</c:v>
                </c:pt>
                <c:pt idx="264">
                  <c:v>0.8258626458880001</c:v>
                </c:pt>
                <c:pt idx="265">
                  <c:v>0.8288550044062502</c:v>
                </c:pt>
                <c:pt idx="266">
                  <c:v>0.8318500680420001</c:v>
                </c:pt>
                <c:pt idx="267">
                  <c:v>0.8348478698447501</c:v>
                </c:pt>
                <c:pt idx="268">
                  <c:v>0.8378484428640001</c:v>
                </c:pt>
                <c:pt idx="269">
                  <c:v>0.8408518201492502</c:v>
                </c:pt>
                <c:pt idx="270">
                  <c:v>0.8438580347500001</c:v>
                </c:pt>
                <c:pt idx="271">
                  <c:v>0.8468671197157501</c:v>
                </c:pt>
                <c:pt idx="272">
                  <c:v>0.8498791080960001</c:v>
                </c:pt>
                <c:pt idx="273">
                  <c:v>0.8528940329402501</c:v>
                </c:pt>
                <c:pt idx="274">
                  <c:v>0.8559119272980001</c:v>
                </c:pt>
                <c:pt idx="275">
                  <c:v>0.8589328242187502</c:v>
                </c:pt>
                <c:pt idx="276">
                  <c:v>0.8619567567520001</c:v>
                </c:pt>
                <c:pt idx="277">
                  <c:v>0.86498375794725</c:v>
                </c:pt>
                <c:pt idx="278">
                  <c:v>0.8680138608540001</c:v>
                </c:pt>
                <c:pt idx="279">
                  <c:v>0.8710470985217501</c:v>
                </c:pt>
                <c:pt idx="280">
                  <c:v>0.8740835040000001</c:v>
                </c:pt>
                <c:pt idx="281">
                  <c:v>0.8771231103382501</c:v>
                </c:pt>
                <c:pt idx="282">
                  <c:v>0.8801659505860002</c:v>
                </c:pt>
                <c:pt idx="283">
                  <c:v>0.8832120577927501</c:v>
                </c:pt>
                <c:pt idx="284">
                  <c:v>0.8862614650080001</c:v>
                </c:pt>
                <c:pt idx="285">
                  <c:v>0.88931420528125</c:v>
                </c:pt>
                <c:pt idx="286">
                  <c:v>0.8923703116620002</c:v>
                </c:pt>
                <c:pt idx="287">
                  <c:v>0.8954298171997501</c:v>
                </c:pt>
                <c:pt idx="288">
                  <c:v>0.898492754944</c:v>
                </c:pt>
                <c:pt idx="289">
                  <c:v>0.90155915794425</c:v>
                </c:pt>
                <c:pt idx="290">
                  <c:v>0.90462905925</c:v>
                </c:pt>
                <c:pt idx="291">
                  <c:v>0.90770249191075</c:v>
                </c:pt>
                <c:pt idx="292">
                  <c:v>0.910779488976</c:v>
                </c:pt>
                <c:pt idx="293">
                  <c:v>0.9138600834952499</c:v>
                </c:pt>
                <c:pt idx="294">
                  <c:v>0.916944308518</c:v>
                </c:pt>
                <c:pt idx="295">
                  <c:v>0.9200321970937501</c:v>
                </c:pt>
                <c:pt idx="296">
                  <c:v>0.923123782272</c:v>
                </c:pt>
                <c:pt idx="297">
                  <c:v>0.9262190971022501</c:v>
                </c:pt>
                <c:pt idx="298">
                  <c:v>0.9293181746339999</c:v>
                </c:pt>
                <c:pt idx="299">
                  <c:v>0.9324210479167501</c:v>
                </c:pt>
                <c:pt idx="300">
                  <c:v>0.9355277500000001</c:v>
                </c:pt>
                <c:pt idx="301">
                  <c:v>0.9386383139332499</c:v>
                </c:pt>
                <c:pt idx="302">
                  <c:v>0.941752772766</c:v>
                </c:pt>
                <c:pt idx="303">
                  <c:v>0.9448711595477499</c:v>
                </c:pt>
                <c:pt idx="304">
                  <c:v>0.9479935073279999</c:v>
                </c:pt>
                <c:pt idx="305">
                  <c:v>0.9511198491562501</c:v>
                </c:pt>
                <c:pt idx="306">
                  <c:v>0.954250218082</c:v>
                </c:pt>
                <c:pt idx="307">
                  <c:v>0.95738464715475</c:v>
                </c:pt>
                <c:pt idx="308">
                  <c:v>0.9605231694240001</c:v>
                </c:pt>
                <c:pt idx="309">
                  <c:v>0.96366581793925</c:v>
                </c:pt>
                <c:pt idx="310">
                  <c:v>0.96681262575</c:v>
                </c:pt>
                <c:pt idx="311">
                  <c:v>0.9699636259057499</c:v>
                </c:pt>
                <c:pt idx="312">
                  <c:v>0.973118851456</c:v>
                </c:pt>
                <c:pt idx="313">
                  <c:v>0.9762783354502501</c:v>
                </c:pt>
                <c:pt idx="314">
                  <c:v>0.9794421109379999</c:v>
                </c:pt>
                <c:pt idx="315">
                  <c:v>0.98261021096875</c:v>
                </c:pt>
                <c:pt idx="316">
                  <c:v>0.9857826685920001</c:v>
                </c:pt>
                <c:pt idx="317">
                  <c:v>0.98895951685725</c:v>
                </c:pt>
                <c:pt idx="318">
                  <c:v>0.9921407888140001</c:v>
                </c:pt>
                <c:pt idx="319">
                  <c:v>0.9953265175117499</c:v>
                </c:pt>
                <c:pt idx="320">
                  <c:v>0.998516736</c:v>
                </c:pt>
                <c:pt idx="321">
                  <c:v>1.00171147732825</c:v>
                </c:pt>
                <c:pt idx="322">
                  <c:v>1.004910774546</c:v>
                </c:pt>
              </c:numCache>
            </c:numRef>
          </c:yVal>
          <c:smooth val="1"/>
        </c:ser>
        <c:axId val="35904903"/>
        <c:axId val="54708672"/>
      </c:scatterChart>
      <c:val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08672"/>
        <c:crosses val="autoZero"/>
        <c:crossBetween val="midCat"/>
        <c:dispUnits/>
      </c:valAx>
      <c:valAx>
        <c:axId val="547086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7!$AJ$45:$AJ$367</c:f>
              <c:numCache>
                <c:ptCount val="323"/>
                <c:pt idx="0">
                  <c:v>0.028</c:v>
                </c:pt>
                <c:pt idx="1">
                  <c:v>0.03143427900825</c:v>
                </c:pt>
                <c:pt idx="2">
                  <c:v>0.034862538066</c:v>
                </c:pt>
                <c:pt idx="3">
                  <c:v>0.03828481022275</c:v>
                </c:pt>
                <c:pt idx="4">
                  <c:v>0.041701128528</c:v>
                </c:pt>
                <c:pt idx="5">
                  <c:v>0.04511152603125</c:v>
                </c:pt>
                <c:pt idx="6">
                  <c:v>0.048516035782000005</c:v>
                </c:pt>
                <c:pt idx="7">
                  <c:v>0.051914690829750004</c:v>
                </c:pt>
                <c:pt idx="8">
                  <c:v>0.055307524223999996</c:v>
                </c:pt>
                <c:pt idx="9">
                  <c:v>0.058694569014250006</c:v>
                </c:pt>
                <c:pt idx="10">
                  <c:v>0.062075858250000004</c:v>
                </c:pt>
                <c:pt idx="11">
                  <c:v>0.06545142498075</c:v>
                </c:pt>
                <c:pt idx="12">
                  <c:v>0.068821302256</c:v>
                </c:pt>
                <c:pt idx="13">
                  <c:v>0.07218552312525</c:v>
                </c:pt>
                <c:pt idx="14">
                  <c:v>0.075544120638</c:v>
                </c:pt>
                <c:pt idx="15">
                  <c:v>0.07889712784375</c:v>
                </c:pt>
                <c:pt idx="16">
                  <c:v>0.08224457779199999</c:v>
                </c:pt>
                <c:pt idx="17">
                  <c:v>0.08558650353225</c:v>
                </c:pt>
                <c:pt idx="18">
                  <c:v>0.08892293811400001</c:v>
                </c:pt>
                <c:pt idx="19">
                  <c:v>0.09225391458674999</c:v>
                </c:pt>
                <c:pt idx="20">
                  <c:v>0.095579466</c:v>
                </c:pt>
                <c:pt idx="21">
                  <c:v>0.09889962540325001</c:v>
                </c:pt>
                <c:pt idx="22">
                  <c:v>0.10221442584599999</c:v>
                </c:pt>
                <c:pt idx="23">
                  <c:v>0.10552390037775</c:v>
                </c:pt>
                <c:pt idx="24">
                  <c:v>0.108828082048</c:v>
                </c:pt>
                <c:pt idx="25">
                  <c:v>0.11212700390625001</c:v>
                </c:pt>
                <c:pt idx="26">
                  <c:v>0.11542069900200001</c:v>
                </c:pt>
                <c:pt idx="27">
                  <c:v>0.11870920038475</c:v>
                </c:pt>
                <c:pt idx="28">
                  <c:v>0.121992541104</c:v>
                </c:pt>
                <c:pt idx="29">
                  <c:v>0.12527075420925002</c:v>
                </c:pt>
                <c:pt idx="30">
                  <c:v>0.12854387275</c:v>
                </c:pt>
                <c:pt idx="31">
                  <c:v>0.13181192977575001</c:v>
                </c:pt>
                <c:pt idx="32">
                  <c:v>0.135074958336</c:v>
                </c:pt>
                <c:pt idx="33">
                  <c:v>0.13833299148025</c:v>
                </c:pt>
                <c:pt idx="34">
                  <c:v>0.141586062258</c:v>
                </c:pt>
                <c:pt idx="35">
                  <c:v>0.14483420371875003</c:v>
                </c:pt>
                <c:pt idx="36">
                  <c:v>0.148077448912</c:v>
                </c:pt>
                <c:pt idx="37">
                  <c:v>0.15131583088725</c:v>
                </c:pt>
                <c:pt idx="38">
                  <c:v>0.15454938269399998</c:v>
                </c:pt>
                <c:pt idx="39">
                  <c:v>0.15777813738175</c:v>
                </c:pt>
                <c:pt idx="40">
                  <c:v>0.161002128</c:v>
                </c:pt>
                <c:pt idx="41">
                  <c:v>0.16422138759825</c:v>
                </c:pt>
                <c:pt idx="42">
                  <c:v>0.167435949226</c:v>
                </c:pt>
                <c:pt idx="43">
                  <c:v>0.17064584593275</c:v>
                </c:pt>
                <c:pt idx="44">
                  <c:v>0.173851110768</c:v>
                </c:pt>
                <c:pt idx="45">
                  <c:v>0.17705177678125</c:v>
                </c:pt>
                <c:pt idx="46">
                  <c:v>0.18024787702199999</c:v>
                </c:pt>
                <c:pt idx="47">
                  <c:v>0.18343944453975</c:v>
                </c:pt>
                <c:pt idx="48">
                  <c:v>0.186626512384</c:v>
                </c:pt>
                <c:pt idx="49">
                  <c:v>0.18980911360425</c:v>
                </c:pt>
                <c:pt idx="50">
                  <c:v>0.19298728125</c:v>
                </c:pt>
                <c:pt idx="51">
                  <c:v>0.19616104837075002</c:v>
                </c:pt>
                <c:pt idx="52">
                  <c:v>0.19933044801600003</c:v>
                </c:pt>
                <c:pt idx="53">
                  <c:v>0.20249551323525</c:v>
                </c:pt>
                <c:pt idx="54">
                  <c:v>0.205656277078</c:v>
                </c:pt>
                <c:pt idx="55">
                  <c:v>0.20881277259375</c:v>
                </c:pt>
                <c:pt idx="56">
                  <c:v>0.21196503283200002</c:v>
                </c:pt>
                <c:pt idx="57">
                  <c:v>0.21511309084225003</c:v>
                </c:pt>
                <c:pt idx="58">
                  <c:v>0.218256979674</c:v>
                </c:pt>
                <c:pt idx="59">
                  <c:v>0.22139673237675003</c:v>
                </c:pt>
                <c:pt idx="60">
                  <c:v>0.224532382</c:v>
                </c:pt>
                <c:pt idx="61">
                  <c:v>0.22766396159325</c:v>
                </c:pt>
                <c:pt idx="62">
                  <c:v>0.230791504206</c:v>
                </c:pt>
                <c:pt idx="63">
                  <c:v>0.23391504288774997</c:v>
                </c:pt>
                <c:pt idx="64">
                  <c:v>0.237034610688</c:v>
                </c:pt>
                <c:pt idx="65">
                  <c:v>0.24015024065624999</c:v>
                </c:pt>
                <c:pt idx="66">
                  <c:v>0.243261965842</c:v>
                </c:pt>
                <c:pt idx="67">
                  <c:v>0.24636981929475</c:v>
                </c:pt>
                <c:pt idx="68">
                  <c:v>0.249473834064</c:v>
                </c:pt>
                <c:pt idx="69">
                  <c:v>0.25257404319925003</c:v>
                </c:pt>
                <c:pt idx="70">
                  <c:v>0.25567047975</c:v>
                </c:pt>
                <c:pt idx="71">
                  <c:v>0.25876317676575006</c:v>
                </c:pt>
                <c:pt idx="72">
                  <c:v>0.261852167296</c:v>
                </c:pt>
                <c:pt idx="73">
                  <c:v>0.26493748439025</c:v>
                </c:pt>
                <c:pt idx="74">
                  <c:v>0.268019161098</c:v>
                </c:pt>
                <c:pt idx="75">
                  <c:v>0.27109723046875</c:v>
                </c:pt>
                <c:pt idx="76">
                  <c:v>0.274171725552</c:v>
                </c:pt>
                <c:pt idx="77">
                  <c:v>0.27724267939725006</c:v>
                </c:pt>
                <c:pt idx="78">
                  <c:v>0.280310125054</c:v>
                </c:pt>
                <c:pt idx="79">
                  <c:v>0.2833740955717501</c:v>
                </c:pt>
                <c:pt idx="80">
                  <c:v>0.286434624</c:v>
                </c:pt>
                <c:pt idx="81">
                  <c:v>0.28949174338825007</c:v>
                </c:pt>
                <c:pt idx="82">
                  <c:v>0.292545486786</c:v>
                </c:pt>
                <c:pt idx="83">
                  <c:v>0.29559588724275</c:v>
                </c:pt>
                <c:pt idx="84">
                  <c:v>0.29864297780800003</c:v>
                </c:pt>
                <c:pt idx="85">
                  <c:v>0.30168679153125</c:v>
                </c:pt>
                <c:pt idx="86">
                  <c:v>0.3047273614620001</c:v>
                </c:pt>
                <c:pt idx="87">
                  <c:v>0.30776472064975</c:v>
                </c:pt>
                <c:pt idx="88">
                  <c:v>0.310798902144</c:v>
                </c:pt>
                <c:pt idx="89">
                  <c:v>0.31382993899425</c:v>
                </c:pt>
                <c:pt idx="90">
                  <c:v>0.31685786425</c:v>
                </c:pt>
                <c:pt idx="91">
                  <c:v>0.31988271096075</c:v>
                </c:pt>
                <c:pt idx="92">
                  <c:v>0.322904512176</c:v>
                </c:pt>
                <c:pt idx="93">
                  <c:v>0.32592330094525</c:v>
                </c:pt>
                <c:pt idx="94">
                  <c:v>0.32893911031800005</c:v>
                </c:pt>
                <c:pt idx="95">
                  <c:v>0.33195197334375004</c:v>
                </c:pt>
                <c:pt idx="96">
                  <c:v>0.33496192307200007</c:v>
                </c:pt>
                <c:pt idx="97">
                  <c:v>0.33796899255225</c:v>
                </c:pt>
                <c:pt idx="98">
                  <c:v>0.34097321483400006</c:v>
                </c:pt>
                <c:pt idx="99">
                  <c:v>0.34397462296675</c:v>
                </c:pt>
                <c:pt idx="100">
                  <c:v>0.34697325000000007</c:v>
                </c:pt>
                <c:pt idx="101">
                  <c:v>0.34996912898325006</c:v>
                </c:pt>
                <c:pt idx="102">
                  <c:v>0.35296229296600007</c:v>
                </c:pt>
                <c:pt idx="103">
                  <c:v>0.35595277499775</c:v>
                </c:pt>
                <c:pt idx="104">
                  <c:v>0.35894060812800005</c:v>
                </c:pt>
                <c:pt idx="105">
                  <c:v>0.36192582540625</c:v>
                </c:pt>
                <c:pt idx="106">
                  <c:v>0.36490845988200005</c:v>
                </c:pt>
                <c:pt idx="107">
                  <c:v>0.36788854460475</c:v>
                </c:pt>
                <c:pt idx="108">
                  <c:v>0.37086611262400004</c:v>
                </c:pt>
                <c:pt idx="109">
                  <c:v>0.37384119698925</c:v>
                </c:pt>
                <c:pt idx="110">
                  <c:v>0.3768138307500001</c:v>
                </c:pt>
                <c:pt idx="111">
                  <c:v>0.37978404695575</c:v>
                </c:pt>
                <c:pt idx="112">
                  <c:v>0.3827518786560001</c:v>
                </c:pt>
                <c:pt idx="113">
                  <c:v>0.38571735890025005</c:v>
                </c:pt>
                <c:pt idx="114">
                  <c:v>0.3886805207380001</c:v>
                </c:pt>
                <c:pt idx="115">
                  <c:v>0.39164139721875</c:v>
                </c:pt>
                <c:pt idx="116">
                  <c:v>0.39460002139200007</c:v>
                </c:pt>
                <c:pt idx="117">
                  <c:v>0.3975564263072501</c:v>
                </c:pt>
                <c:pt idx="118">
                  <c:v>0.4005106450140001</c:v>
                </c:pt>
                <c:pt idx="119">
                  <c:v>0.40346271056175004</c:v>
                </c:pt>
                <c:pt idx="120">
                  <c:v>0.40641265600000004</c:v>
                </c:pt>
                <c:pt idx="121">
                  <c:v>0.40936051437825</c:v>
                </c:pt>
                <c:pt idx="122">
                  <c:v>0.41230631874600004</c:v>
                </c:pt>
                <c:pt idx="123">
                  <c:v>0.41525010215275004</c:v>
                </c:pt>
                <c:pt idx="124">
                  <c:v>0.418191897648</c:v>
                </c:pt>
                <c:pt idx="125">
                  <c:v>0.42113173828125006</c:v>
                </c:pt>
                <c:pt idx="126">
                  <c:v>0.424069657102</c:v>
                </c:pt>
                <c:pt idx="127">
                  <c:v>0.42700568715975</c:v>
                </c:pt>
                <c:pt idx="128">
                  <c:v>0.429939861504</c:v>
                </c:pt>
                <c:pt idx="129">
                  <c:v>0.43287221318425007</c:v>
                </c:pt>
                <c:pt idx="130">
                  <c:v>0.43580277525</c:v>
                </c:pt>
                <c:pt idx="131">
                  <c:v>0.43873158075075</c:v>
                </c:pt>
                <c:pt idx="132">
                  <c:v>0.441658662736</c:v>
                </c:pt>
                <c:pt idx="133">
                  <c:v>0.44458405425525005</c:v>
                </c:pt>
                <c:pt idx="134">
                  <c:v>0.44750778835800004</c:v>
                </c:pt>
                <c:pt idx="135">
                  <c:v>0.45042989809375006</c:v>
                </c:pt>
                <c:pt idx="136">
                  <c:v>0.45335041651200003</c:v>
                </c:pt>
                <c:pt idx="137">
                  <c:v>0.4562693766622501</c:v>
                </c:pt>
                <c:pt idx="138">
                  <c:v>0.45918681159400004</c:v>
                </c:pt>
                <c:pt idx="139">
                  <c:v>0.4621027543567501</c:v>
                </c:pt>
                <c:pt idx="140">
                  <c:v>0.46501723800000005</c:v>
                </c:pt>
                <c:pt idx="141">
                  <c:v>0.4679302955732501</c:v>
                </c:pt>
                <c:pt idx="142">
                  <c:v>0.47084196012600005</c:v>
                </c:pt>
                <c:pt idx="143">
                  <c:v>0.4737522647077501</c:v>
                </c:pt>
                <c:pt idx="144">
                  <c:v>0.47666124236800006</c:v>
                </c:pt>
                <c:pt idx="145">
                  <c:v>0.47956892615625</c:v>
                </c:pt>
                <c:pt idx="146">
                  <c:v>0.482475349122</c:v>
                </c:pt>
                <c:pt idx="147">
                  <c:v>0.48538054431475003</c:v>
                </c:pt>
                <c:pt idx="148">
                  <c:v>0.488284544784</c:v>
                </c:pt>
                <c:pt idx="149">
                  <c:v>0.49118738357924996</c:v>
                </c:pt>
                <c:pt idx="150">
                  <c:v>0.49408909375000004</c:v>
                </c:pt>
                <c:pt idx="151">
                  <c:v>0.49698970834575</c:v>
                </c:pt>
                <c:pt idx="152">
                  <c:v>0.499889260416</c:v>
                </c:pt>
                <c:pt idx="153">
                  <c:v>0.50278778301025</c:v>
                </c:pt>
                <c:pt idx="154">
                  <c:v>0.505685309178</c:v>
                </c:pt>
                <c:pt idx="155">
                  <c:v>0.50858187196875</c:v>
                </c:pt>
                <c:pt idx="156">
                  <c:v>0.511477504432</c:v>
                </c:pt>
                <c:pt idx="157">
                  <c:v>0.51437223961725</c:v>
                </c:pt>
                <c:pt idx="158">
                  <c:v>0.5172661105740001</c:v>
                </c:pt>
                <c:pt idx="159">
                  <c:v>0.5201591503517501</c:v>
                </c:pt>
                <c:pt idx="160">
                  <c:v>0.5230513920000001</c:v>
                </c:pt>
                <c:pt idx="161">
                  <c:v>0.52594286856825</c:v>
                </c:pt>
                <c:pt idx="162">
                  <c:v>0.5288336131060001</c:v>
                </c:pt>
                <c:pt idx="163">
                  <c:v>0.5317236586627501</c:v>
                </c:pt>
                <c:pt idx="164">
                  <c:v>0.5346130382880001</c:v>
                </c:pt>
                <c:pt idx="165">
                  <c:v>0.53750178503125</c:v>
                </c:pt>
                <c:pt idx="166">
                  <c:v>0.540389931942</c:v>
                </c:pt>
                <c:pt idx="167">
                  <c:v>0.5432775120697501</c:v>
                </c:pt>
                <c:pt idx="168">
                  <c:v>0.546164558464</c:v>
                </c:pt>
                <c:pt idx="169">
                  <c:v>0.5490511041742501</c:v>
                </c:pt>
                <c:pt idx="170">
                  <c:v>0.55193718225</c:v>
                </c:pt>
                <c:pt idx="171">
                  <c:v>0.5548228257407501</c:v>
                </c:pt>
                <c:pt idx="172">
                  <c:v>0.5577080676960001</c:v>
                </c:pt>
                <c:pt idx="173">
                  <c:v>0.56059294116525</c:v>
                </c:pt>
                <c:pt idx="174">
                  <c:v>0.5634774791980001</c:v>
                </c:pt>
                <c:pt idx="175">
                  <c:v>0.5663617148437501</c:v>
                </c:pt>
                <c:pt idx="176">
                  <c:v>0.569245681152</c:v>
                </c:pt>
                <c:pt idx="177">
                  <c:v>0.57212941117225</c:v>
                </c:pt>
                <c:pt idx="178">
                  <c:v>0.575012937954</c:v>
                </c:pt>
                <c:pt idx="179">
                  <c:v>0.5778962945467501</c:v>
                </c:pt>
                <c:pt idx="180">
                  <c:v>0.580779514</c:v>
                </c:pt>
                <c:pt idx="181">
                  <c:v>0.58366262936325</c:v>
                </c:pt>
                <c:pt idx="182">
                  <c:v>0.586545673686</c:v>
                </c:pt>
                <c:pt idx="183">
                  <c:v>0.5894286800177501</c:v>
                </c:pt>
                <c:pt idx="184">
                  <c:v>0.5923116814080001</c:v>
                </c:pt>
                <c:pt idx="185">
                  <c:v>0.59519471090625</c:v>
                </c:pt>
                <c:pt idx="186">
                  <c:v>0.598077801562</c:v>
                </c:pt>
                <c:pt idx="187">
                  <c:v>0.60096098642475</c:v>
                </c:pt>
                <c:pt idx="188">
                  <c:v>0.603844298544</c:v>
                </c:pt>
                <c:pt idx="189">
                  <c:v>0.60672777096925</c:v>
                </c:pt>
                <c:pt idx="190">
                  <c:v>0.6096114367500001</c:v>
                </c:pt>
                <c:pt idx="191">
                  <c:v>0.6124953289357501</c:v>
                </c:pt>
                <c:pt idx="192">
                  <c:v>0.615379480576</c:v>
                </c:pt>
                <c:pt idx="193">
                  <c:v>0.61826392472025</c:v>
                </c:pt>
                <c:pt idx="194">
                  <c:v>0.621148694418</c:v>
                </c:pt>
                <c:pt idx="195">
                  <c:v>0.6240338227187501</c:v>
                </c:pt>
                <c:pt idx="196">
                  <c:v>0.6269193426720001</c:v>
                </c:pt>
                <c:pt idx="197">
                  <c:v>0.62980528732725</c:v>
                </c:pt>
                <c:pt idx="198">
                  <c:v>0.632691689734</c:v>
                </c:pt>
                <c:pt idx="199">
                  <c:v>0.6355785829417502</c:v>
                </c:pt>
                <c:pt idx="200">
                  <c:v>0.6384660000000001</c:v>
                </c:pt>
                <c:pt idx="201">
                  <c:v>0.6413539739582501</c:v>
                </c:pt>
                <c:pt idx="202">
                  <c:v>0.644242537866</c:v>
                </c:pt>
                <c:pt idx="203">
                  <c:v>0.64713172477275</c:v>
                </c:pt>
                <c:pt idx="204">
                  <c:v>0.6500215677280001</c:v>
                </c:pt>
                <c:pt idx="205">
                  <c:v>0.6529120997812501</c:v>
                </c:pt>
                <c:pt idx="206">
                  <c:v>0.6558033539820001</c:v>
                </c:pt>
                <c:pt idx="207">
                  <c:v>0.65869536337975</c:v>
                </c:pt>
                <c:pt idx="208">
                  <c:v>0.6615881610240001</c:v>
                </c:pt>
                <c:pt idx="209">
                  <c:v>0.66448177996425</c:v>
                </c:pt>
                <c:pt idx="210">
                  <c:v>0.66737625325</c:v>
                </c:pt>
                <c:pt idx="211">
                  <c:v>0.6702716139307501</c:v>
                </c:pt>
                <c:pt idx="212">
                  <c:v>0.673167895056</c:v>
                </c:pt>
                <c:pt idx="213">
                  <c:v>0.67606512967525</c:v>
                </c:pt>
                <c:pt idx="214">
                  <c:v>0.678963350838</c:v>
                </c:pt>
                <c:pt idx="215">
                  <c:v>0.68186259159375</c:v>
                </c:pt>
                <c:pt idx="216">
                  <c:v>0.684762884992</c:v>
                </c:pt>
                <c:pt idx="217">
                  <c:v>0.68766426408225</c:v>
                </c:pt>
                <c:pt idx="218">
                  <c:v>0.690566761914</c:v>
                </c:pt>
                <c:pt idx="219">
                  <c:v>0.69347041153675</c:v>
                </c:pt>
                <c:pt idx="220">
                  <c:v>0.6963752460000001</c:v>
                </c:pt>
                <c:pt idx="221">
                  <c:v>0.69928129835325</c:v>
                </c:pt>
                <c:pt idx="222">
                  <c:v>0.702188601646</c:v>
                </c:pt>
                <c:pt idx="223">
                  <c:v>0.70509718892775</c:v>
                </c:pt>
                <c:pt idx="224">
                  <c:v>0.708007093248</c:v>
                </c:pt>
                <c:pt idx="225">
                  <c:v>0.7109183476562501</c:v>
                </c:pt>
                <c:pt idx="226">
                  <c:v>0.7138309852020001</c:v>
                </c:pt>
                <c:pt idx="227">
                  <c:v>0.7167450389347501</c:v>
                </c:pt>
                <c:pt idx="228">
                  <c:v>0.7196605419040001</c:v>
                </c:pt>
                <c:pt idx="229">
                  <c:v>0.72257752715925</c:v>
                </c:pt>
                <c:pt idx="230">
                  <c:v>0.72549602775</c:v>
                </c:pt>
                <c:pt idx="231">
                  <c:v>0.72841607672575</c:v>
                </c:pt>
                <c:pt idx="232">
                  <c:v>0.7313377071360001</c:v>
                </c:pt>
                <c:pt idx="233">
                  <c:v>0.7342609520302501</c:v>
                </c:pt>
                <c:pt idx="234">
                  <c:v>0.7371858444580001</c:v>
                </c:pt>
                <c:pt idx="235">
                  <c:v>0.74011241746875</c:v>
                </c:pt>
                <c:pt idx="236">
                  <c:v>0.7430407041120002</c:v>
                </c:pt>
                <c:pt idx="237">
                  <c:v>0.7459707374372502</c:v>
                </c:pt>
                <c:pt idx="238">
                  <c:v>0.7489025504940001</c:v>
                </c:pt>
                <c:pt idx="239">
                  <c:v>0.75183617633175</c:v>
                </c:pt>
                <c:pt idx="240">
                  <c:v>0.7547716480000001</c:v>
                </c:pt>
                <c:pt idx="241">
                  <c:v>0.75770899854825</c:v>
                </c:pt>
                <c:pt idx="242">
                  <c:v>0.760648261026</c:v>
                </c:pt>
                <c:pt idx="243">
                  <c:v>0.76358946848275</c:v>
                </c:pt>
                <c:pt idx="244">
                  <c:v>0.7665326539680001</c:v>
                </c:pt>
                <c:pt idx="245">
                  <c:v>0.7694778505312501</c:v>
                </c:pt>
                <c:pt idx="246">
                  <c:v>0.7724250912220001</c:v>
                </c:pt>
                <c:pt idx="247">
                  <c:v>0.77537440908975</c:v>
                </c:pt>
                <c:pt idx="248">
                  <c:v>0.7783258371840001</c:v>
                </c:pt>
                <c:pt idx="249">
                  <c:v>0.78127940855425</c:v>
                </c:pt>
                <c:pt idx="250">
                  <c:v>0.7842351562500001</c:v>
                </c:pt>
                <c:pt idx="251">
                  <c:v>0.78719311332075</c:v>
                </c:pt>
                <c:pt idx="252">
                  <c:v>0.790153312816</c:v>
                </c:pt>
                <c:pt idx="253">
                  <c:v>0.7931157877852502</c:v>
                </c:pt>
                <c:pt idx="254">
                  <c:v>0.796080571278</c:v>
                </c:pt>
                <c:pt idx="255">
                  <c:v>0.7990476963437501</c:v>
                </c:pt>
                <c:pt idx="256">
                  <c:v>0.8020171960320001</c:v>
                </c:pt>
                <c:pt idx="257">
                  <c:v>0.80498910339225</c:v>
                </c:pt>
                <c:pt idx="258">
                  <c:v>0.8079634514740001</c:v>
                </c:pt>
                <c:pt idx="259">
                  <c:v>0.81094027332675</c:v>
                </c:pt>
                <c:pt idx="260">
                  <c:v>0.813919602</c:v>
                </c:pt>
                <c:pt idx="261">
                  <c:v>0.8169014705432501</c:v>
                </c:pt>
                <c:pt idx="262">
                  <c:v>0.819885912006</c:v>
                </c:pt>
                <c:pt idx="263">
                  <c:v>0.8228729594377501</c:v>
                </c:pt>
                <c:pt idx="264">
                  <c:v>0.8258626458880001</c:v>
                </c:pt>
                <c:pt idx="265">
                  <c:v>0.8288550044062502</c:v>
                </c:pt>
                <c:pt idx="266">
                  <c:v>0.8318500680420001</c:v>
                </c:pt>
                <c:pt idx="267">
                  <c:v>0.8348478698447501</c:v>
                </c:pt>
                <c:pt idx="268">
                  <c:v>0.8378484428640001</c:v>
                </c:pt>
                <c:pt idx="269">
                  <c:v>0.8408518201492502</c:v>
                </c:pt>
                <c:pt idx="270">
                  <c:v>0.8438580347500001</c:v>
                </c:pt>
                <c:pt idx="271">
                  <c:v>0.8468671197157501</c:v>
                </c:pt>
                <c:pt idx="272">
                  <c:v>0.8498791080960001</c:v>
                </c:pt>
                <c:pt idx="273">
                  <c:v>0.8528940329402501</c:v>
                </c:pt>
                <c:pt idx="274">
                  <c:v>0.8559119272980001</c:v>
                </c:pt>
                <c:pt idx="275">
                  <c:v>0.8589328242187502</c:v>
                </c:pt>
                <c:pt idx="276">
                  <c:v>0.8619567567520001</c:v>
                </c:pt>
                <c:pt idx="277">
                  <c:v>0.86498375794725</c:v>
                </c:pt>
                <c:pt idx="278">
                  <c:v>0.8680138608540001</c:v>
                </c:pt>
                <c:pt idx="279">
                  <c:v>0.8710470985217501</c:v>
                </c:pt>
                <c:pt idx="280">
                  <c:v>0.8740835040000001</c:v>
                </c:pt>
                <c:pt idx="281">
                  <c:v>0.8771231103382501</c:v>
                </c:pt>
                <c:pt idx="282">
                  <c:v>0.8801659505860002</c:v>
                </c:pt>
                <c:pt idx="283">
                  <c:v>0.8832120577927501</c:v>
                </c:pt>
                <c:pt idx="284">
                  <c:v>0.8862614650080001</c:v>
                </c:pt>
                <c:pt idx="285">
                  <c:v>0.88931420528125</c:v>
                </c:pt>
                <c:pt idx="286">
                  <c:v>0.8923703116620002</c:v>
                </c:pt>
                <c:pt idx="287">
                  <c:v>0.8954298171997501</c:v>
                </c:pt>
                <c:pt idx="288">
                  <c:v>0.898492754944</c:v>
                </c:pt>
                <c:pt idx="289">
                  <c:v>0.90155915794425</c:v>
                </c:pt>
                <c:pt idx="290">
                  <c:v>0.90462905925</c:v>
                </c:pt>
                <c:pt idx="291">
                  <c:v>0.90770249191075</c:v>
                </c:pt>
                <c:pt idx="292">
                  <c:v>0.910779488976</c:v>
                </c:pt>
                <c:pt idx="293">
                  <c:v>0.9138600834952499</c:v>
                </c:pt>
                <c:pt idx="294">
                  <c:v>0.916944308518</c:v>
                </c:pt>
                <c:pt idx="295">
                  <c:v>0.9200321970937501</c:v>
                </c:pt>
                <c:pt idx="296">
                  <c:v>0.923123782272</c:v>
                </c:pt>
                <c:pt idx="297">
                  <c:v>0.9262190971022501</c:v>
                </c:pt>
                <c:pt idx="298">
                  <c:v>0.9293181746339999</c:v>
                </c:pt>
                <c:pt idx="299">
                  <c:v>0.9324210479167501</c:v>
                </c:pt>
                <c:pt idx="300">
                  <c:v>0.9355277500000001</c:v>
                </c:pt>
                <c:pt idx="301">
                  <c:v>0.9386383139332499</c:v>
                </c:pt>
                <c:pt idx="302">
                  <c:v>0.941752772766</c:v>
                </c:pt>
                <c:pt idx="303">
                  <c:v>0.9448711595477499</c:v>
                </c:pt>
                <c:pt idx="304">
                  <c:v>0.9479935073279999</c:v>
                </c:pt>
                <c:pt idx="305">
                  <c:v>0.9511198491562501</c:v>
                </c:pt>
                <c:pt idx="306">
                  <c:v>0.954250218082</c:v>
                </c:pt>
                <c:pt idx="307">
                  <c:v>0.95738464715475</c:v>
                </c:pt>
                <c:pt idx="308">
                  <c:v>0.9605231694240001</c:v>
                </c:pt>
                <c:pt idx="309">
                  <c:v>0.96366581793925</c:v>
                </c:pt>
                <c:pt idx="310">
                  <c:v>0.96681262575</c:v>
                </c:pt>
                <c:pt idx="311">
                  <c:v>0.9699636259057499</c:v>
                </c:pt>
                <c:pt idx="312">
                  <c:v>0.973118851456</c:v>
                </c:pt>
                <c:pt idx="313">
                  <c:v>0.9762783354502501</c:v>
                </c:pt>
                <c:pt idx="314">
                  <c:v>0.9794421109379999</c:v>
                </c:pt>
                <c:pt idx="315">
                  <c:v>0.98261021096875</c:v>
                </c:pt>
                <c:pt idx="316">
                  <c:v>0.9857826685920001</c:v>
                </c:pt>
                <c:pt idx="317">
                  <c:v>0.98895951685725</c:v>
                </c:pt>
                <c:pt idx="318">
                  <c:v>0.9921407888140001</c:v>
                </c:pt>
                <c:pt idx="319">
                  <c:v>0.9953265175117499</c:v>
                </c:pt>
                <c:pt idx="320">
                  <c:v>0.998516736</c:v>
                </c:pt>
                <c:pt idx="321">
                  <c:v>1.00171147732825</c:v>
                </c:pt>
                <c:pt idx="322">
                  <c:v>1.004910774546</c:v>
                </c:pt>
              </c:numCache>
            </c:numRef>
          </c:xVal>
          <c:yVal>
            <c:numRef>
              <c:f>7!$AI$45:$AI$367</c:f>
              <c:numCache>
                <c:ptCount val="32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0.006500000000000001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0.009000000000000001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0.013000000000000001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0.018000000000000002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0.021500000000000002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0.025500000000000002</c:v>
                </c:pt>
                <c:pt idx="52">
                  <c:v>0.026000000000000002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0.029500000000000002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0.035500000000000004</c:v>
                </c:pt>
                <c:pt idx="72">
                  <c:v>0.036000000000000004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0.043000000000000003</c:v>
                </c:pt>
                <c:pt idx="87">
                  <c:v>0.043500000000000004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0.051000000000000004</c:v>
                </c:pt>
                <c:pt idx="103">
                  <c:v>0.051500000000000004</c:v>
                </c:pt>
                <c:pt idx="104">
                  <c:v>0.052000000000000005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0.059000000000000004</c:v>
                </c:pt>
                <c:pt idx="119">
                  <c:v>0.059500000000000004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0.07050000000000001</c:v>
                </c:pt>
                <c:pt idx="142">
                  <c:v>0.07100000000000001</c:v>
                </c:pt>
                <c:pt idx="143">
                  <c:v>0.07150000000000001</c:v>
                </c:pt>
                <c:pt idx="144">
                  <c:v>0.07200000000000001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0.08600000000000001</c:v>
                </c:pt>
                <c:pt idx="173">
                  <c:v>0.08650000000000001</c:v>
                </c:pt>
                <c:pt idx="174">
                  <c:v>0.08700000000000001</c:v>
                </c:pt>
                <c:pt idx="175">
                  <c:v>0.08750000000000001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0.10200000000000001</c:v>
                </c:pt>
                <c:pt idx="205">
                  <c:v>0.10250000000000001</c:v>
                </c:pt>
                <c:pt idx="206">
                  <c:v>0.10300000000000001</c:v>
                </c:pt>
                <c:pt idx="207">
                  <c:v>0.10350000000000001</c:v>
                </c:pt>
                <c:pt idx="208">
                  <c:v>0.10400000000000001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0.11750000000000001</c:v>
                </c:pt>
                <c:pt idx="236">
                  <c:v>0.11800000000000001</c:v>
                </c:pt>
                <c:pt idx="237">
                  <c:v>0.11850000000000001</c:v>
                </c:pt>
                <c:pt idx="238">
                  <c:v>0.11900000000000001</c:v>
                </c:pt>
                <c:pt idx="239">
                  <c:v>0.11950000000000001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0.14100000000000001</c:v>
                </c:pt>
                <c:pt idx="283">
                  <c:v>0.14150000000000001</c:v>
                </c:pt>
                <c:pt idx="284">
                  <c:v>0.14200000000000002</c:v>
                </c:pt>
                <c:pt idx="285">
                  <c:v>0.14250000000000002</c:v>
                </c:pt>
                <c:pt idx="286">
                  <c:v>0.14300000000000002</c:v>
                </c:pt>
                <c:pt idx="287">
                  <c:v>0.14350000000000002</c:v>
                </c:pt>
                <c:pt idx="288">
                  <c:v>0.14400000000000002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</c:numCache>
            </c:numRef>
          </c:yVal>
          <c:smooth val="1"/>
        </c:ser>
        <c:axId val="22616001"/>
        <c:axId val="2217418"/>
      </c:scatterChart>
      <c:val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crossBetween val="midCat"/>
        <c:dispUnits/>
      </c:val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lamp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'11'!$AS$32:$AS$52</c:f>
              <c:numCache>
                <c:ptCount val="21"/>
                <c:pt idx="0">
                  <c:v>101</c:v>
                </c:pt>
                <c:pt idx="1">
                  <c:v>100.95105651629515</c:v>
                </c:pt>
                <c:pt idx="2">
                  <c:v>100.80901699437494</c:v>
                </c:pt>
                <c:pt idx="3">
                  <c:v>100.58778525229248</c:v>
                </c:pt>
                <c:pt idx="4">
                  <c:v>100.30901699437494</c:v>
                </c:pt>
                <c:pt idx="5">
                  <c:v>100</c:v>
                </c:pt>
                <c:pt idx="6">
                  <c:v>99.69098300562506</c:v>
                </c:pt>
                <c:pt idx="7">
                  <c:v>99.41221474770752</c:v>
                </c:pt>
                <c:pt idx="8">
                  <c:v>99.19098300562506</c:v>
                </c:pt>
                <c:pt idx="9">
                  <c:v>99.04894348370485</c:v>
                </c:pt>
                <c:pt idx="10">
                  <c:v>99</c:v>
                </c:pt>
                <c:pt idx="11">
                  <c:v>99.04894348370485</c:v>
                </c:pt>
                <c:pt idx="12">
                  <c:v>99.19098300562506</c:v>
                </c:pt>
                <c:pt idx="13">
                  <c:v>99.41221474770752</c:v>
                </c:pt>
                <c:pt idx="14">
                  <c:v>99.69098300562506</c:v>
                </c:pt>
                <c:pt idx="15">
                  <c:v>100</c:v>
                </c:pt>
                <c:pt idx="16">
                  <c:v>100.30901699437494</c:v>
                </c:pt>
                <c:pt idx="17">
                  <c:v>100.58778525229248</c:v>
                </c:pt>
                <c:pt idx="18">
                  <c:v>100.80901699437494</c:v>
                </c:pt>
                <c:pt idx="19">
                  <c:v>100.95105651629515</c:v>
                </c:pt>
                <c:pt idx="20">
                  <c:v>101</c:v>
                </c:pt>
              </c:numCache>
            </c:numRef>
          </c:xVal>
          <c:yVal>
            <c:numRef>
              <c:f>'11'!$AT$32:$AT$52</c:f>
              <c:numCache>
                <c:ptCount val="2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0.9510565162951536</c:v>
                </c:pt>
                <c:pt idx="7">
                  <c:v>0.8090169943749475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-0.3090169943749469</c:v>
                </c:pt>
                <c:pt idx="12">
                  <c:v>-0.587785252292473</c:v>
                </c:pt>
                <c:pt idx="13">
                  <c:v>-0.8090169943749473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-0.8090169943749476</c:v>
                </c:pt>
                <c:pt idx="18">
                  <c:v>-0.5877852522924734</c:v>
                </c:pt>
                <c:pt idx="19">
                  <c:v>-0.3090169943749476</c:v>
                </c:pt>
                <c:pt idx="20">
                  <c:v>-2.45029690981724E-16</c:v>
                </c:pt>
              </c:numCache>
            </c:numRef>
          </c:yVal>
          <c:smooth val="1"/>
        </c:ser>
        <c:axId val="19956763"/>
        <c:axId val="45393140"/>
      </c:scatterChart>
      <c:valAx>
        <c:axId val="19956763"/>
        <c:scaling>
          <c:orientation val="minMax"/>
          <c:max val="10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5393140"/>
        <c:crosses val="autoZero"/>
        <c:crossBetween val="midCat"/>
        <c:dispUnits/>
        <c:majorUnit val="10"/>
        <c:minorUnit val="5"/>
      </c:valAx>
      <c:valAx>
        <c:axId val="45393140"/>
        <c:scaling>
          <c:orientation val="minMax"/>
          <c:max val="5"/>
          <c:min val="-5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95676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325"/>
          <c:w val="0.9365"/>
          <c:h val="0.90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'[1]Blad1'!$B$9:$B$18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'[1]Blad1'!$D$9:$D$18</c:f>
              <c:numCache>
                <c:ptCount val="10"/>
                <c:pt idx="0">
                  <c:v>0</c:v>
                </c:pt>
                <c:pt idx="1">
                  <c:v>0.09375</c:v>
                </c:pt>
                <c:pt idx="2">
                  <c:v>0.17708333333333334</c:v>
                </c:pt>
                <c:pt idx="3">
                  <c:v>0.234375</c:v>
                </c:pt>
                <c:pt idx="4">
                  <c:v>0.28125</c:v>
                </c:pt>
                <c:pt idx="5">
                  <c:v>0.3229166666666667</c:v>
                </c:pt>
                <c:pt idx="6">
                  <c:v>0.3645833333333333</c:v>
                </c:pt>
                <c:pt idx="7">
                  <c:v>0.4270833333333333</c:v>
                </c:pt>
                <c:pt idx="8">
                  <c:v>0.46875</c:v>
                </c:pt>
                <c:pt idx="9">
                  <c:v>0.5</c:v>
                </c:pt>
              </c:numCache>
            </c:numRef>
          </c:yVal>
          <c:smooth val="1"/>
        </c:ser>
        <c:axId val="5885077"/>
        <c:axId val="52965694"/>
      </c:scatterChart>
      <c:valAx>
        <c:axId val="5885077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965694"/>
        <c:crosses val="autoZero"/>
        <c:crossBetween val="midCat"/>
        <c:dispUnits/>
        <c:majorUnit val="1"/>
        <c:minorUnit val="0.5"/>
      </c:val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93825"/>
          <c:h val="0.90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'[1]Blad1'!$D$9:$D$18</c:f>
              <c:numCache>
                <c:ptCount val="10"/>
                <c:pt idx="0">
                  <c:v>0</c:v>
                </c:pt>
                <c:pt idx="1">
                  <c:v>0.09</c:v>
                </c:pt>
                <c:pt idx="2">
                  <c:v>0.17</c:v>
                </c:pt>
                <c:pt idx="3">
                  <c:v>0.225</c:v>
                </c:pt>
                <c:pt idx="4">
                  <c:v>0.27</c:v>
                </c:pt>
                <c:pt idx="5">
                  <c:v>0.31</c:v>
                </c:pt>
                <c:pt idx="6">
                  <c:v>0.35</c:v>
                </c:pt>
                <c:pt idx="7">
                  <c:v>0.41</c:v>
                </c:pt>
                <c:pt idx="8">
                  <c:v>0.45</c:v>
                </c:pt>
                <c:pt idx="9">
                  <c:v>0.48</c:v>
                </c:pt>
              </c:numCache>
            </c:numRef>
          </c:xVal>
          <c:yVal>
            <c:numRef>
              <c:f>'[1]Blad1'!$B$9:$B$18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yVal>
          <c:smooth val="1"/>
        </c:ser>
        <c:axId val="6929199"/>
        <c:axId val="62362792"/>
      </c:scatterChart>
      <c:val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
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362792"/>
        <c:crosses val="autoZero"/>
        <c:crossBetween val="midCat"/>
        <c:dispUnits/>
        <c:majorUnit val="0.5"/>
        <c:minorUnit val="0.1"/>
      </c:valAx>
      <c:valAx>
        <c:axId val="623627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5"/>
          <c:w val="0.9385"/>
          <c:h val="0.90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'[1]Blad1'!$B$52:$B$61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'[1]Blad1'!$D$52:$D$61</c:f>
              <c:numCache>
                <c:ptCount val="10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0.0225</c:v>
                </c:pt>
                <c:pt idx="4">
                  <c:v>0.027</c:v>
                </c:pt>
                <c:pt idx="5">
                  <c:v>0.031</c:v>
                </c:pt>
                <c:pt idx="6">
                  <c:v>0.035</c:v>
                </c:pt>
                <c:pt idx="7">
                  <c:v>0.041</c:v>
                </c:pt>
                <c:pt idx="8">
                  <c:v>0.045</c:v>
                </c:pt>
                <c:pt idx="9">
                  <c:v>0.048</c:v>
                </c:pt>
              </c:numCache>
            </c:numRef>
          </c:yVal>
          <c:smooth val="1"/>
        </c:ser>
        <c:axId val="24394217"/>
        <c:axId val="18221362"/>
      </c:scatterChart>
      <c:valAx>
        <c:axId val="24394217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221362"/>
        <c:crosses val="autoZero"/>
        <c:crossBetween val="midCat"/>
        <c:dispUnits/>
        <c:majorUnit val="1"/>
        <c:minorUnit val="0.5"/>
      </c:val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5"/>
          <c:w val="0.93825"/>
          <c:h val="0.90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'[1]Blad1'!$D$52:$D$61</c:f>
              <c:numCache>
                <c:ptCount val="10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0.0225</c:v>
                </c:pt>
                <c:pt idx="4">
                  <c:v>0.027</c:v>
                </c:pt>
                <c:pt idx="5">
                  <c:v>0.031</c:v>
                </c:pt>
                <c:pt idx="6">
                  <c:v>0.035</c:v>
                </c:pt>
                <c:pt idx="7">
                  <c:v>0.041</c:v>
                </c:pt>
                <c:pt idx="8">
                  <c:v>0.045</c:v>
                </c:pt>
                <c:pt idx="9">
                  <c:v>0.048</c:v>
                </c:pt>
              </c:numCache>
            </c:numRef>
          </c:xVal>
          <c:yVal>
            <c:numRef>
              <c:f>'[1]Blad1'!$B$52:$B$61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yVal>
          <c:smooth val="1"/>
        </c:ser>
        <c:axId val="29774531"/>
        <c:axId val="66644188"/>
      </c:scatterChart>
      <c:val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
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644188"/>
        <c:crosses val="autoZero"/>
        <c:crossBetween val="midCat"/>
        <c:dispUnits/>
        <c:majorUnit val="0.5"/>
        <c:minorUnit val="0.1"/>
      </c:valAx>
      <c:valAx>
        <c:axId val="666441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.emf" /><Relationship Id="rId3" Type="http://schemas.openxmlformats.org/officeDocument/2006/relationships/image" Target="../media/image2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4.emf" /><Relationship Id="rId3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0.emf" /><Relationship Id="rId3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20.emf" /><Relationship Id="rId5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7.emf" /><Relationship Id="rId3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5.emf" /><Relationship Id="rId3" Type="http://schemas.openxmlformats.org/officeDocument/2006/relationships/image" Target="../media/image25.emf" /><Relationship Id="rId4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6.emf" /><Relationship Id="rId3" Type="http://schemas.openxmlformats.org/officeDocument/2006/relationships/image" Target="../media/image6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3</xdr:row>
      <xdr:rowOff>228600</xdr:rowOff>
    </xdr:from>
    <xdr:to>
      <xdr:col>14</xdr:col>
      <xdr:colOff>171450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72325" y="97155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38100</xdr:rowOff>
    </xdr:from>
    <xdr:to>
      <xdr:col>11</xdr:col>
      <xdr:colOff>66675</xdr:colOff>
      <xdr:row>8</xdr:row>
      <xdr:rowOff>219075</xdr:rowOff>
    </xdr:to>
    <xdr:pic>
      <xdr:nvPicPr>
        <xdr:cNvPr id="1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71625" y="124777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41</xdr:row>
      <xdr:rowOff>95250</xdr:rowOff>
    </xdr:from>
    <xdr:to>
      <xdr:col>41</xdr:col>
      <xdr:colOff>609600</xdr:colOff>
      <xdr:row>42</xdr:row>
      <xdr:rowOff>66675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69550" y="79152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19</xdr:row>
      <xdr:rowOff>9525</xdr:rowOff>
    </xdr:from>
    <xdr:to>
      <xdr:col>12</xdr:col>
      <xdr:colOff>561975</xdr:colOff>
      <xdr:row>20</xdr:row>
      <xdr:rowOff>190500</xdr:rowOff>
    </xdr:to>
    <xdr:sp>
      <xdr:nvSpPr>
        <xdr:cNvPr id="3" name="AutoShape 14"/>
        <xdr:cNvSpPr>
          <a:spLocks/>
        </xdr:cNvSpPr>
      </xdr:nvSpPr>
      <xdr:spPr>
        <a:xfrm rot="5400000">
          <a:off x="2266950" y="3486150"/>
          <a:ext cx="533400" cy="371475"/>
        </a:xfrm>
        <a:prstGeom prst="triangle">
          <a:avLst>
            <a:gd name="adj" fmla="val 2171"/>
          </a:avLst>
        </a:prstGeom>
        <a:solidFill>
          <a:srgbClr val="FF99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9525</xdr:colOff>
      <xdr:row>1</xdr:row>
      <xdr:rowOff>19050</xdr:rowOff>
    </xdr:from>
    <xdr:to>
      <xdr:col>20</xdr:col>
      <xdr:colOff>733425</xdr:colOff>
      <xdr:row>2</xdr:row>
      <xdr:rowOff>9525</xdr:rowOff>
    </xdr:to>
    <xdr:pic>
      <xdr:nvPicPr>
        <xdr:cNvPr id="4" name="ScrollBar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96125" y="209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4</xdr:row>
      <xdr:rowOff>171450</xdr:rowOff>
    </xdr:from>
    <xdr:to>
      <xdr:col>14</xdr:col>
      <xdr:colOff>200025</xdr:colOff>
      <xdr:row>7</xdr:row>
      <xdr:rowOff>76200</xdr:rowOff>
    </xdr:to>
    <xdr:grpSp>
      <xdr:nvGrpSpPr>
        <xdr:cNvPr id="1" name="Group 24"/>
        <xdr:cNvGrpSpPr>
          <a:grpSpLocks/>
        </xdr:cNvGrpSpPr>
      </xdr:nvGrpSpPr>
      <xdr:grpSpPr>
        <a:xfrm>
          <a:off x="1933575" y="93345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2" name="Rectangle 25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6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7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28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6" name="Rectangle 29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30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28575</xdr:colOff>
      <xdr:row>6</xdr:row>
      <xdr:rowOff>95250</xdr:rowOff>
    </xdr:from>
    <xdr:to>
      <xdr:col>11</xdr:col>
      <xdr:colOff>238125</xdr:colOff>
      <xdr:row>7</xdr:row>
      <xdr:rowOff>66675</xdr:rowOff>
    </xdr:to>
    <xdr:pic>
      <xdr:nvPicPr>
        <xdr:cNvPr id="8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47875" y="123825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22</xdr:row>
      <xdr:rowOff>19050</xdr:rowOff>
    </xdr:from>
    <xdr:to>
      <xdr:col>15</xdr:col>
      <xdr:colOff>200025</xdr:colOff>
      <xdr:row>22</xdr:row>
      <xdr:rowOff>190500</xdr:rowOff>
    </xdr:to>
    <xdr:pic>
      <xdr:nvPicPr>
        <xdr:cNvPr id="9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52750" y="4381500"/>
          <a:ext cx="1000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17</xdr:row>
      <xdr:rowOff>123825</xdr:rowOff>
    </xdr:from>
    <xdr:to>
      <xdr:col>15</xdr:col>
      <xdr:colOff>133350</xdr:colOff>
      <xdr:row>21</xdr:row>
      <xdr:rowOff>47625</xdr:rowOff>
    </xdr:to>
    <xdr:grpSp>
      <xdr:nvGrpSpPr>
        <xdr:cNvPr id="10" name="Group 18"/>
        <xdr:cNvGrpSpPr>
          <a:grpSpLocks/>
        </xdr:cNvGrpSpPr>
      </xdr:nvGrpSpPr>
      <xdr:grpSpPr>
        <a:xfrm>
          <a:off x="3219450" y="3486150"/>
          <a:ext cx="666750" cy="733425"/>
          <a:chOff x="432" y="354"/>
          <a:chExt cx="82" cy="69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432" y="354"/>
            <a:ext cx="66" cy="60"/>
          </a:xfrm>
          <a:custGeom>
            <a:pathLst>
              <a:path h="60" w="66">
                <a:moveTo>
                  <a:pt x="0" y="0"/>
                </a:moveTo>
                <a:lnTo>
                  <a:pt x="46" y="60"/>
                </a:lnTo>
                <a:lnTo>
                  <a:pt x="66" y="60"/>
                </a:lnTo>
              </a:path>
            </a:pathLst>
          </a:custGeom>
          <a:noFill/>
          <a:ln w="2857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7"/>
          <xdr:cNvGrpSpPr>
            <a:grpSpLocks/>
          </xdr:cNvGrpSpPr>
        </xdr:nvGrpSpPr>
        <xdr:grpSpPr>
          <a:xfrm>
            <a:off x="496" y="405"/>
            <a:ext cx="18" cy="18"/>
            <a:chOff x="103" y="381"/>
            <a:chExt cx="18" cy="18"/>
          </a:xfrm>
          <a:solidFill>
            <a:srgbClr val="FFFFFF"/>
          </a:solidFill>
        </xdr:grpSpPr>
        <xdr:sp>
          <xdr:nvSpPr>
            <xdr:cNvPr id="13" name="Oval 15"/>
            <xdr:cNvSpPr>
              <a:spLocks noChangeAspect="1"/>
            </xdr:cNvSpPr>
          </xdr:nvSpPr>
          <xdr:spPr>
            <a:xfrm>
              <a:off x="103" y="381"/>
              <a:ext cx="18" cy="18"/>
            </a:xfrm>
            <a:prstGeom prst="ellipse">
              <a:avLst/>
            </a:prstGeom>
            <a:noFill/>
            <a:ln w="285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107" y="391"/>
              <a:ext cx="9" cy="0"/>
            </a:xfrm>
            <a:prstGeom prst="line">
              <a:avLst/>
            </a:prstGeom>
            <a:noFill/>
            <a:ln w="285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123825</xdr:colOff>
      <xdr:row>14</xdr:row>
      <xdr:rowOff>47625</xdr:rowOff>
    </xdr:from>
    <xdr:to>
      <xdr:col>15</xdr:col>
      <xdr:colOff>190500</xdr:colOff>
      <xdr:row>22</xdr:row>
      <xdr:rowOff>9525</xdr:rowOff>
    </xdr:to>
    <xdr:sp>
      <xdr:nvSpPr>
        <xdr:cNvPr id="15" name="AutoShape 19"/>
        <xdr:cNvSpPr>
          <a:spLocks/>
        </xdr:cNvSpPr>
      </xdr:nvSpPr>
      <xdr:spPr>
        <a:xfrm>
          <a:off x="2952750" y="2838450"/>
          <a:ext cx="990600" cy="1533525"/>
        </a:xfrm>
        <a:custGeom>
          <a:pathLst>
            <a:path h="153" w="116">
              <a:moveTo>
                <a:pt x="0" y="5"/>
              </a:moveTo>
              <a:lnTo>
                <a:pt x="0" y="153"/>
              </a:lnTo>
              <a:lnTo>
                <a:pt x="116" y="153"/>
              </a:lnTo>
              <a:lnTo>
                <a:pt x="116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15</xdr:row>
      <xdr:rowOff>57150</xdr:rowOff>
    </xdr:from>
    <xdr:to>
      <xdr:col>15</xdr:col>
      <xdr:colOff>180975</xdr:colOff>
      <xdr:row>21</xdr:row>
      <xdr:rowOff>180975</xdr:rowOff>
    </xdr:to>
    <xdr:sp>
      <xdr:nvSpPr>
        <xdr:cNvPr id="16" name="Rectangle 20"/>
        <xdr:cNvSpPr>
          <a:spLocks/>
        </xdr:cNvSpPr>
      </xdr:nvSpPr>
      <xdr:spPr>
        <a:xfrm>
          <a:off x="2971800" y="3038475"/>
          <a:ext cx="962025" cy="13144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11</xdr:row>
      <xdr:rowOff>152400</xdr:rowOff>
    </xdr:from>
    <xdr:to>
      <xdr:col>15</xdr:col>
      <xdr:colOff>161925</xdr:colOff>
      <xdr:row>20</xdr:row>
      <xdr:rowOff>47625</xdr:rowOff>
    </xdr:to>
    <xdr:sp>
      <xdr:nvSpPr>
        <xdr:cNvPr id="17" name="AutoShape 21"/>
        <xdr:cNvSpPr>
          <a:spLocks/>
        </xdr:cNvSpPr>
      </xdr:nvSpPr>
      <xdr:spPr>
        <a:xfrm rot="5400000">
          <a:off x="3857625" y="2209800"/>
          <a:ext cx="57150" cy="1781175"/>
        </a:xfrm>
        <a:prstGeom prst="homePlat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20</xdr:row>
      <xdr:rowOff>47625</xdr:rowOff>
    </xdr:from>
    <xdr:to>
      <xdr:col>8</xdr:col>
      <xdr:colOff>19050</xdr:colOff>
      <xdr:row>20</xdr:row>
      <xdr:rowOff>228600</xdr:rowOff>
    </xdr:to>
    <xdr:pic>
      <xdr:nvPicPr>
        <xdr:cNvPr id="18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14425" y="399097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10</xdr:row>
      <xdr:rowOff>161925</xdr:rowOff>
    </xdr:from>
    <xdr:to>
      <xdr:col>24</xdr:col>
      <xdr:colOff>1247775</xdr:colOff>
      <xdr:row>14</xdr:row>
      <xdr:rowOff>9525</xdr:rowOff>
    </xdr:to>
    <xdr:graphicFrame>
      <xdr:nvGraphicFramePr>
        <xdr:cNvPr id="1" name="Chart 25"/>
        <xdr:cNvGraphicFramePr/>
      </xdr:nvGraphicFramePr>
      <xdr:xfrm>
        <a:off x="4229100" y="2028825"/>
        <a:ext cx="5172075" cy="91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20</xdr:row>
      <xdr:rowOff>47625</xdr:rowOff>
    </xdr:from>
    <xdr:to>
      <xdr:col>8</xdr:col>
      <xdr:colOff>19050</xdr:colOff>
      <xdr:row>20</xdr:row>
      <xdr:rowOff>228600</xdr:rowOff>
    </xdr:to>
    <xdr:pic>
      <xdr:nvPicPr>
        <xdr:cNvPr id="2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14425" y="4133850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</xdr:row>
      <xdr:rowOff>9525</xdr:rowOff>
    </xdr:from>
    <xdr:to>
      <xdr:col>24</xdr:col>
      <xdr:colOff>923925</xdr:colOff>
      <xdr:row>5</xdr:row>
      <xdr:rowOff>190500</xdr:rowOff>
    </xdr:to>
    <xdr:pic>
      <xdr:nvPicPr>
        <xdr:cNvPr id="3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153400" y="96202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390525</xdr:colOff>
      <xdr:row>32</xdr:row>
      <xdr:rowOff>0</xdr:rowOff>
    </xdr:from>
    <xdr:to>
      <xdr:col>42</xdr:col>
      <xdr:colOff>371475</xdr:colOff>
      <xdr:row>32</xdr:row>
      <xdr:rowOff>180975</xdr:rowOff>
    </xdr:to>
    <xdr:pic>
      <xdr:nvPicPr>
        <xdr:cNvPr id="4" name="ScrollBar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51225" y="646747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4</xdr:row>
      <xdr:rowOff>171450</xdr:rowOff>
    </xdr:from>
    <xdr:to>
      <xdr:col>14</xdr:col>
      <xdr:colOff>0</xdr:colOff>
      <xdr:row>7</xdr:row>
      <xdr:rowOff>76200</xdr:rowOff>
    </xdr:to>
    <xdr:grpSp>
      <xdr:nvGrpSpPr>
        <xdr:cNvPr id="5" name="Group 28"/>
        <xdr:cNvGrpSpPr>
          <a:grpSpLocks/>
        </xdr:cNvGrpSpPr>
      </xdr:nvGrpSpPr>
      <xdr:grpSpPr>
        <a:xfrm>
          <a:off x="1933575" y="933450"/>
          <a:ext cx="1200150" cy="495300"/>
          <a:chOff x="203" y="98"/>
          <a:chExt cx="126" cy="52"/>
        </a:xfrm>
        <a:solidFill>
          <a:srgbClr val="FFFFFF"/>
        </a:solidFill>
      </xdr:grpSpPr>
      <xdr:grpSp>
        <xdr:nvGrpSpPr>
          <xdr:cNvPr id="6" name="Group 2"/>
          <xdr:cNvGrpSpPr>
            <a:grpSpLocks/>
          </xdr:cNvGrpSpPr>
        </xdr:nvGrpSpPr>
        <xdr:grpSpPr>
          <a:xfrm>
            <a:off x="203" y="98"/>
            <a:ext cx="126" cy="52"/>
            <a:chOff x="677" y="429"/>
            <a:chExt cx="147" cy="52"/>
          </a:xfrm>
          <a:solidFill>
            <a:srgbClr val="FFFFFF"/>
          </a:solidFill>
        </xdr:grpSpPr>
        <xdr:sp>
          <xdr:nvSpPr>
            <xdr:cNvPr id="7" name="Rectangle 3"/>
            <xdr:cNvSpPr>
              <a:spLocks/>
            </xdr:cNvSpPr>
          </xdr:nvSpPr>
          <xdr:spPr>
            <a:xfrm>
              <a:off x="687" y="429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4"/>
            <xdr:cNvSpPr>
              <a:spLocks/>
            </xdr:cNvSpPr>
          </xdr:nvSpPr>
          <xdr:spPr>
            <a:xfrm>
              <a:off x="677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"/>
            <xdr:cNvSpPr>
              <a:spLocks/>
            </xdr:cNvSpPr>
          </xdr:nvSpPr>
          <xdr:spPr>
            <a:xfrm>
              <a:off x="758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Group 6"/>
            <xdr:cNvGrpSpPr>
              <a:grpSpLocks/>
            </xdr:cNvGrpSpPr>
          </xdr:nvGrpSpPr>
          <xdr:grpSpPr>
            <a:xfrm>
              <a:off x="730" y="444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11" name="Rectangle 7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8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13" name="ScrollBar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14" y="130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123825</xdr:rowOff>
    </xdr:from>
    <xdr:to>
      <xdr:col>13</xdr:col>
      <xdr:colOff>266700</xdr:colOff>
      <xdr:row>21</xdr:row>
      <xdr:rowOff>57150</xdr:rowOff>
    </xdr:to>
    <xdr:graphicFrame>
      <xdr:nvGraphicFramePr>
        <xdr:cNvPr id="1" name="Chart 9"/>
        <xdr:cNvGraphicFramePr/>
      </xdr:nvGraphicFramePr>
      <xdr:xfrm>
        <a:off x="3686175" y="447675"/>
        <a:ext cx="4514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21</xdr:row>
      <xdr:rowOff>123825</xdr:rowOff>
    </xdr:from>
    <xdr:to>
      <xdr:col>12</xdr:col>
      <xdr:colOff>95250</xdr:colOff>
      <xdr:row>40</xdr:row>
      <xdr:rowOff>66675</xdr:rowOff>
    </xdr:to>
    <xdr:graphicFrame>
      <xdr:nvGraphicFramePr>
        <xdr:cNvPr id="2" name="Chart 10"/>
        <xdr:cNvGraphicFramePr/>
      </xdr:nvGraphicFramePr>
      <xdr:xfrm>
        <a:off x="2771775" y="3524250"/>
        <a:ext cx="4648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238125</xdr:colOff>
      <xdr:row>44</xdr:row>
      <xdr:rowOff>57150</xdr:rowOff>
    </xdr:from>
    <xdr:to>
      <xdr:col>9</xdr:col>
      <xdr:colOff>438150</xdr:colOff>
      <xdr:row>62</xdr:row>
      <xdr:rowOff>152400</xdr:rowOff>
    </xdr:to>
    <xdr:graphicFrame>
      <xdr:nvGraphicFramePr>
        <xdr:cNvPr id="3" name="Chart 11"/>
        <xdr:cNvGraphicFramePr/>
      </xdr:nvGraphicFramePr>
      <xdr:xfrm>
        <a:off x="1295400" y="7181850"/>
        <a:ext cx="463867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523875</xdr:colOff>
      <xdr:row>68</xdr:row>
      <xdr:rowOff>28575</xdr:rowOff>
    </xdr:from>
    <xdr:to>
      <xdr:col>8</xdr:col>
      <xdr:colOff>590550</xdr:colOff>
      <xdr:row>86</xdr:row>
      <xdr:rowOff>133350</xdr:rowOff>
    </xdr:to>
    <xdr:graphicFrame>
      <xdr:nvGraphicFramePr>
        <xdr:cNvPr id="4" name="Chart 12"/>
        <xdr:cNvGraphicFramePr/>
      </xdr:nvGraphicFramePr>
      <xdr:xfrm>
        <a:off x="828675" y="11039475"/>
        <a:ext cx="46482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14</xdr:row>
      <xdr:rowOff>323850</xdr:rowOff>
    </xdr:from>
    <xdr:to>
      <xdr:col>14</xdr:col>
      <xdr:colOff>85725</xdr:colOff>
      <xdr:row>17</xdr:row>
      <xdr:rowOff>104775</xdr:rowOff>
    </xdr:to>
    <xdr:grpSp>
      <xdr:nvGrpSpPr>
        <xdr:cNvPr id="1" name="Group 33"/>
        <xdr:cNvGrpSpPr>
          <a:grpSpLocks/>
        </xdr:cNvGrpSpPr>
      </xdr:nvGrpSpPr>
      <xdr:grpSpPr>
        <a:xfrm>
          <a:off x="2257425" y="3028950"/>
          <a:ext cx="1400175" cy="495300"/>
          <a:chOff x="237" y="318"/>
          <a:chExt cx="147" cy="52"/>
        </a:xfrm>
        <a:solidFill>
          <a:srgbClr val="FFFFFF"/>
        </a:solidFill>
      </xdr:grpSpPr>
      <xdr:grpSp>
        <xdr:nvGrpSpPr>
          <xdr:cNvPr id="2" name="Group 25"/>
          <xdr:cNvGrpSpPr>
            <a:grpSpLocks/>
          </xdr:cNvGrpSpPr>
        </xdr:nvGrpSpPr>
        <xdr:grpSpPr>
          <a:xfrm>
            <a:off x="237" y="318"/>
            <a:ext cx="147" cy="52"/>
            <a:chOff x="251" y="302"/>
            <a:chExt cx="147" cy="52"/>
          </a:xfrm>
          <a:solidFill>
            <a:srgbClr val="FFFFFF"/>
          </a:solidFill>
        </xdr:grpSpPr>
        <xdr:sp>
          <xdr:nvSpPr>
            <xdr:cNvPr id="3" name="Rectangle 26"/>
            <xdr:cNvSpPr>
              <a:spLocks/>
            </xdr:cNvSpPr>
          </xdr:nvSpPr>
          <xdr:spPr>
            <a:xfrm>
              <a:off x="261" y="302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7"/>
            <xdr:cNvSpPr>
              <a:spLocks/>
            </xdr:cNvSpPr>
          </xdr:nvSpPr>
          <xdr:spPr>
            <a:xfrm>
              <a:off x="251" y="323"/>
              <a:ext cx="66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8"/>
            <xdr:cNvSpPr>
              <a:spLocks/>
            </xdr:cNvSpPr>
          </xdr:nvSpPr>
          <xdr:spPr>
            <a:xfrm>
              <a:off x="332" y="323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9"/>
            <xdr:cNvGrpSpPr>
              <a:grpSpLocks/>
            </xdr:cNvGrpSpPr>
          </xdr:nvGrpSpPr>
          <xdr:grpSpPr>
            <a:xfrm>
              <a:off x="304" y="317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7" name="Rectangle 30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31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9" name="ScrollBar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49" y="350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9525</xdr:colOff>
      <xdr:row>8</xdr:row>
      <xdr:rowOff>28575</xdr:rowOff>
    </xdr:from>
    <xdr:to>
      <xdr:col>13</xdr:col>
      <xdr:colOff>0</xdr:colOff>
      <xdr:row>9</xdr:row>
      <xdr:rowOff>28575</xdr:rowOff>
    </xdr:to>
    <xdr:pic>
      <xdr:nvPicPr>
        <xdr:cNvPr id="10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14475" y="1581150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16</xdr:row>
      <xdr:rowOff>47625</xdr:rowOff>
    </xdr:from>
    <xdr:to>
      <xdr:col>6</xdr:col>
      <xdr:colOff>219075</xdr:colOff>
      <xdr:row>17</xdr:row>
      <xdr:rowOff>104775</xdr:rowOff>
    </xdr:to>
    <xdr:pic>
      <xdr:nvPicPr>
        <xdr:cNvPr id="11" name="Toggle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19200" y="327660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0.499</cdr:y>
    </cdr:from>
    <cdr:to>
      <cdr:x>0.504</cdr:x>
      <cdr:y>0.54825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266825"/>
          <a:ext cx="857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133350</xdr:rowOff>
    </xdr:from>
    <xdr:to>
      <xdr:col>21</xdr:col>
      <xdr:colOff>219075</xdr:colOff>
      <xdr:row>15</xdr:row>
      <xdr:rowOff>38100</xdr:rowOff>
    </xdr:to>
    <xdr:graphicFrame>
      <xdr:nvGraphicFramePr>
        <xdr:cNvPr id="1" name="Chart 12"/>
        <xdr:cNvGraphicFramePr/>
      </xdr:nvGraphicFramePr>
      <xdr:xfrm>
        <a:off x="352425" y="514350"/>
        <a:ext cx="57245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20</xdr:row>
      <xdr:rowOff>219075</xdr:rowOff>
    </xdr:from>
    <xdr:to>
      <xdr:col>12</xdr:col>
      <xdr:colOff>171450</xdr:colOff>
      <xdr:row>20</xdr:row>
      <xdr:rowOff>523875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90775" y="47625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26</xdr:row>
      <xdr:rowOff>47625</xdr:rowOff>
    </xdr:from>
    <xdr:to>
      <xdr:col>19</xdr:col>
      <xdr:colOff>190500</xdr:colOff>
      <xdr:row>27</xdr:row>
      <xdr:rowOff>19050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80072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19</xdr:row>
      <xdr:rowOff>247650</xdr:rowOff>
    </xdr:from>
    <xdr:to>
      <xdr:col>8</xdr:col>
      <xdr:colOff>85725</xdr:colOff>
      <xdr:row>20</xdr:row>
      <xdr:rowOff>133350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876300" y="4438650"/>
          <a:ext cx="1047750" cy="238125"/>
        </a:xfrm>
        <a:prstGeom prst="rect">
          <a:avLst/>
        </a:prstGeom>
        <a:pattFill prst="pct30">
          <a:fgClr>
            <a:srgbClr val="8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</a:t>
          </a:r>
          <a:r>
            <a:rPr lang="en-US" cap="none" sz="12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 W</a:t>
          </a:r>
        </a:p>
      </xdr:txBody>
    </xdr:sp>
    <xdr:clientData/>
  </xdr:twoCellAnchor>
  <xdr:twoCellAnchor editAs="oneCell">
    <xdr:from>
      <xdr:col>17</xdr:col>
      <xdr:colOff>9525</xdr:colOff>
      <xdr:row>22</xdr:row>
      <xdr:rowOff>57150</xdr:rowOff>
    </xdr:from>
    <xdr:to>
      <xdr:col>19</xdr:col>
      <xdr:colOff>190500</xdr:colOff>
      <xdr:row>23</xdr:row>
      <xdr:rowOff>19050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522922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24</xdr:row>
      <xdr:rowOff>47625</xdr:rowOff>
    </xdr:from>
    <xdr:to>
      <xdr:col>19</xdr:col>
      <xdr:colOff>200025</xdr:colOff>
      <xdr:row>25</xdr:row>
      <xdr:rowOff>19050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551497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219075</xdr:rowOff>
    </xdr:from>
    <xdr:to>
      <xdr:col>11</xdr:col>
      <xdr:colOff>0</xdr:colOff>
      <xdr:row>20</xdr:row>
      <xdr:rowOff>123825</xdr:rowOff>
    </xdr:to>
    <xdr:sp>
      <xdr:nvSpPr>
        <xdr:cNvPr id="7" name="Line 17"/>
        <xdr:cNvSpPr>
          <a:spLocks/>
        </xdr:cNvSpPr>
      </xdr:nvSpPr>
      <xdr:spPr>
        <a:xfrm flipH="1">
          <a:off x="2743200" y="4410075"/>
          <a:ext cx="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19</xdr:row>
      <xdr:rowOff>295275</xdr:rowOff>
    </xdr:from>
    <xdr:to>
      <xdr:col>11</xdr:col>
      <xdr:colOff>66675</xdr:colOff>
      <xdr:row>20</xdr:row>
      <xdr:rowOff>47625</xdr:rowOff>
    </xdr:to>
    <xdr:sp>
      <xdr:nvSpPr>
        <xdr:cNvPr id="8" name="Line 18"/>
        <xdr:cNvSpPr>
          <a:spLocks/>
        </xdr:cNvSpPr>
      </xdr:nvSpPr>
      <xdr:spPr>
        <a:xfrm>
          <a:off x="2809875" y="4486275"/>
          <a:ext cx="0" cy="104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38100</xdr:rowOff>
    </xdr:from>
    <xdr:to>
      <xdr:col>7</xdr:col>
      <xdr:colOff>0</xdr:colOff>
      <xdr:row>9</xdr:row>
      <xdr:rowOff>190500</xdr:rowOff>
    </xdr:to>
    <xdr:pic>
      <xdr:nvPicPr>
        <xdr:cNvPr id="1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0" y="2114550"/>
          <a:ext cx="76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47625</xdr:rowOff>
    </xdr:from>
    <xdr:to>
      <xdr:col>14</xdr:col>
      <xdr:colOff>0</xdr:colOff>
      <xdr:row>9</xdr:row>
      <xdr:rowOff>190500</xdr:rowOff>
    </xdr:to>
    <xdr:pic>
      <xdr:nvPicPr>
        <xdr:cNvPr id="2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81325" y="2124075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15</xdr:row>
      <xdr:rowOff>276225</xdr:rowOff>
    </xdr:from>
    <xdr:to>
      <xdr:col>12</xdr:col>
      <xdr:colOff>238125</xdr:colOff>
      <xdr:row>18</xdr:row>
      <xdr:rowOff>95250</xdr:rowOff>
    </xdr:to>
    <xdr:grpSp>
      <xdr:nvGrpSpPr>
        <xdr:cNvPr id="3" name="Group 118"/>
        <xdr:cNvGrpSpPr>
          <a:grpSpLocks/>
        </xdr:cNvGrpSpPr>
      </xdr:nvGrpSpPr>
      <xdr:grpSpPr>
        <a:xfrm>
          <a:off x="1809750" y="4086225"/>
          <a:ext cx="1400175" cy="495300"/>
          <a:chOff x="593" y="318"/>
          <a:chExt cx="147" cy="52"/>
        </a:xfrm>
        <a:solidFill>
          <a:srgbClr val="FFFFFF"/>
        </a:solidFill>
      </xdr:grpSpPr>
      <xdr:grpSp>
        <xdr:nvGrpSpPr>
          <xdr:cNvPr id="4" name="Group 117"/>
          <xdr:cNvGrpSpPr>
            <a:grpSpLocks/>
          </xdr:cNvGrpSpPr>
        </xdr:nvGrpSpPr>
        <xdr:grpSpPr>
          <a:xfrm>
            <a:off x="603" y="318"/>
            <a:ext cx="89" cy="52"/>
            <a:chOff x="603" y="318"/>
            <a:chExt cx="89" cy="52"/>
          </a:xfrm>
          <a:solidFill>
            <a:srgbClr val="FFFFFF"/>
          </a:solidFill>
        </xdr:grpSpPr>
        <xdr:sp>
          <xdr:nvSpPr>
            <xdr:cNvPr id="5" name="Rectangle 110"/>
            <xdr:cNvSpPr>
              <a:spLocks/>
            </xdr:cNvSpPr>
          </xdr:nvSpPr>
          <xdr:spPr>
            <a:xfrm>
              <a:off x="603" y="318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6" name="ScrollBar1"/>
            <xdr:cNvPicPr preferRelativeResize="1">
              <a:picLocks noChangeAspect="0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05" y="350"/>
              <a:ext cx="67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7" name="Line 111"/>
          <xdr:cNvSpPr>
            <a:spLocks/>
          </xdr:cNvSpPr>
        </xdr:nvSpPr>
        <xdr:spPr>
          <a:xfrm>
            <a:off x="593" y="340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2"/>
          <xdr:cNvSpPr>
            <a:spLocks/>
          </xdr:cNvSpPr>
        </xdr:nvSpPr>
        <xdr:spPr>
          <a:xfrm>
            <a:off x="674" y="340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113"/>
          <xdr:cNvGrpSpPr>
            <a:grpSpLocks/>
          </xdr:cNvGrpSpPr>
        </xdr:nvGrpSpPr>
        <xdr:grpSpPr>
          <a:xfrm>
            <a:off x="646" y="333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10" name="Rectangle 114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15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38100</xdr:rowOff>
    </xdr:from>
    <xdr:to>
      <xdr:col>8</xdr:col>
      <xdr:colOff>0</xdr:colOff>
      <xdr:row>11</xdr:row>
      <xdr:rowOff>219075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0" y="2371725"/>
          <a:ext cx="866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8</xdr:row>
      <xdr:rowOff>38100</xdr:rowOff>
    </xdr:from>
    <xdr:to>
      <xdr:col>17</xdr:col>
      <xdr:colOff>9525</xdr:colOff>
      <xdr:row>8</xdr:row>
      <xdr:rowOff>219075</xdr:rowOff>
    </xdr:to>
    <xdr:pic>
      <xdr:nvPicPr>
        <xdr:cNvPr id="2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29000" y="1638300"/>
          <a:ext cx="1047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14</xdr:row>
      <xdr:rowOff>57150</xdr:rowOff>
    </xdr:from>
    <xdr:to>
      <xdr:col>17</xdr:col>
      <xdr:colOff>9525</xdr:colOff>
      <xdr:row>14</xdr:row>
      <xdr:rowOff>238125</xdr:rowOff>
    </xdr:to>
    <xdr:pic>
      <xdr:nvPicPr>
        <xdr:cNvPr id="3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0" y="3057525"/>
          <a:ext cx="1047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152400</xdr:rowOff>
    </xdr:from>
    <xdr:to>
      <xdr:col>14</xdr:col>
      <xdr:colOff>180975</xdr:colOff>
      <xdr:row>22</xdr:row>
      <xdr:rowOff>104775</xdr:rowOff>
    </xdr:to>
    <xdr:grpSp>
      <xdr:nvGrpSpPr>
        <xdr:cNvPr id="4" name="Group 23"/>
        <xdr:cNvGrpSpPr>
          <a:grpSpLocks/>
        </xdr:cNvGrpSpPr>
      </xdr:nvGrpSpPr>
      <xdr:grpSpPr>
        <a:xfrm>
          <a:off x="2200275" y="4210050"/>
          <a:ext cx="1400175" cy="495300"/>
          <a:chOff x="677" y="429"/>
          <a:chExt cx="147" cy="52"/>
        </a:xfrm>
        <a:solidFill>
          <a:srgbClr val="FFFFFF"/>
        </a:solidFill>
      </xdr:grpSpPr>
      <xdr:grpSp>
        <xdr:nvGrpSpPr>
          <xdr:cNvPr id="5" name="Group 22"/>
          <xdr:cNvGrpSpPr>
            <a:grpSpLocks/>
          </xdr:cNvGrpSpPr>
        </xdr:nvGrpSpPr>
        <xdr:grpSpPr>
          <a:xfrm>
            <a:off x="677" y="429"/>
            <a:ext cx="147" cy="52"/>
            <a:chOff x="677" y="429"/>
            <a:chExt cx="147" cy="52"/>
          </a:xfrm>
          <a:solidFill>
            <a:srgbClr val="FFFFFF"/>
          </a:solidFill>
        </xdr:grpSpPr>
        <xdr:sp>
          <xdr:nvSpPr>
            <xdr:cNvPr id="6" name="Rectangle 15"/>
            <xdr:cNvSpPr>
              <a:spLocks/>
            </xdr:cNvSpPr>
          </xdr:nvSpPr>
          <xdr:spPr>
            <a:xfrm>
              <a:off x="687" y="429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7"/>
            <xdr:cNvSpPr>
              <a:spLocks/>
            </xdr:cNvSpPr>
          </xdr:nvSpPr>
          <xdr:spPr>
            <a:xfrm>
              <a:off x="677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8"/>
            <xdr:cNvSpPr>
              <a:spLocks/>
            </xdr:cNvSpPr>
          </xdr:nvSpPr>
          <xdr:spPr>
            <a:xfrm>
              <a:off x="758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" name="Group 19"/>
            <xdr:cNvGrpSpPr>
              <a:grpSpLocks/>
            </xdr:cNvGrpSpPr>
          </xdr:nvGrpSpPr>
          <xdr:grpSpPr>
            <a:xfrm>
              <a:off x="730" y="444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10" name="Rectangle 20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Rectangle 21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12" name="ScrollBar4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 flipH="1">
            <a:off x="689" y="461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20</xdr:row>
      <xdr:rowOff>38100</xdr:rowOff>
    </xdr:from>
    <xdr:to>
      <xdr:col>10</xdr:col>
      <xdr:colOff>0</xdr:colOff>
      <xdr:row>20</xdr:row>
      <xdr:rowOff>200025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6350" y="437197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5</xdr:row>
      <xdr:rowOff>57150</xdr:rowOff>
    </xdr:from>
    <xdr:to>
      <xdr:col>14</xdr:col>
      <xdr:colOff>304800</xdr:colOff>
      <xdr:row>7</xdr:row>
      <xdr:rowOff>19050</xdr:rowOff>
    </xdr:to>
    <xdr:grpSp>
      <xdr:nvGrpSpPr>
        <xdr:cNvPr id="2" name="Group 33"/>
        <xdr:cNvGrpSpPr>
          <a:grpSpLocks/>
        </xdr:cNvGrpSpPr>
      </xdr:nvGrpSpPr>
      <xdr:grpSpPr>
        <a:xfrm>
          <a:off x="2105025" y="118110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3" name="Rectangle 34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37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7" name="Rectangle 38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9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123825</xdr:colOff>
      <xdr:row>6</xdr:row>
      <xdr:rowOff>104775</xdr:rowOff>
    </xdr:from>
    <xdr:to>
      <xdr:col>12</xdr:col>
      <xdr:colOff>28575</xdr:colOff>
      <xdr:row>7</xdr:row>
      <xdr:rowOff>19050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09800" y="14954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161925</xdr:rowOff>
    </xdr:from>
    <xdr:to>
      <xdr:col>24</xdr:col>
      <xdr:colOff>600075</xdr:colOff>
      <xdr:row>2</xdr:row>
      <xdr:rowOff>9525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763000" y="1619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40</xdr:row>
      <xdr:rowOff>95250</xdr:rowOff>
    </xdr:from>
    <xdr:to>
      <xdr:col>32</xdr:col>
      <xdr:colOff>609600</xdr:colOff>
      <xdr:row>41</xdr:row>
      <xdr:rowOff>104775</xdr:rowOff>
    </xdr:to>
    <xdr:pic>
      <xdr:nvPicPr>
        <xdr:cNvPr id="11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08525" y="84486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17</xdr:row>
      <xdr:rowOff>104775</xdr:rowOff>
    </xdr:from>
    <xdr:to>
      <xdr:col>16</xdr:col>
      <xdr:colOff>19050</xdr:colOff>
      <xdr:row>20</xdr:row>
      <xdr:rowOff>180975</xdr:rowOff>
    </xdr:to>
    <xdr:grpSp>
      <xdr:nvGrpSpPr>
        <xdr:cNvPr id="12" name="Group 31"/>
        <xdr:cNvGrpSpPr>
          <a:grpSpLocks/>
        </xdr:cNvGrpSpPr>
      </xdr:nvGrpSpPr>
      <xdr:grpSpPr>
        <a:xfrm>
          <a:off x="3019425" y="3724275"/>
          <a:ext cx="866775" cy="790575"/>
          <a:chOff x="692" y="427"/>
          <a:chExt cx="92" cy="83"/>
        </a:xfrm>
        <a:solidFill>
          <a:srgbClr val="FFFFFF"/>
        </a:solidFill>
      </xdr:grpSpPr>
      <xdr:grpSp>
        <xdr:nvGrpSpPr>
          <xdr:cNvPr id="13" name="Group 28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14" name="AutoShape 23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24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25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Oval 29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57150</xdr:rowOff>
    </xdr:from>
    <xdr:to>
      <xdr:col>14</xdr:col>
      <xdr:colOff>304800</xdr:colOff>
      <xdr:row>7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2085975" y="118110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6" name="Rectangle 7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8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123825</xdr:colOff>
      <xdr:row>6</xdr:row>
      <xdr:rowOff>104775</xdr:rowOff>
    </xdr:from>
    <xdr:to>
      <xdr:col>12</xdr:col>
      <xdr:colOff>28575</xdr:colOff>
      <xdr:row>7</xdr:row>
      <xdr:rowOff>19050</xdr:rowOff>
    </xdr:to>
    <xdr:pic>
      <xdr:nvPicPr>
        <xdr:cNvPr id="8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0" y="14954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161925</xdr:rowOff>
    </xdr:from>
    <xdr:to>
      <xdr:col>24</xdr:col>
      <xdr:colOff>600075</xdr:colOff>
      <xdr:row>2</xdr:row>
      <xdr:rowOff>9525</xdr:rowOff>
    </xdr:to>
    <xdr:pic>
      <xdr:nvPicPr>
        <xdr:cNvPr id="9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43950" y="1619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38100</xdr:rowOff>
    </xdr:from>
    <xdr:to>
      <xdr:col>24</xdr:col>
      <xdr:colOff>600075</xdr:colOff>
      <xdr:row>3</xdr:row>
      <xdr:rowOff>19050</xdr:rowOff>
    </xdr:to>
    <xdr:pic>
      <xdr:nvPicPr>
        <xdr:cNvPr id="10" name="ScrollBar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743950" y="4191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923925</xdr:colOff>
      <xdr:row>37</xdr:row>
      <xdr:rowOff>123825</xdr:rowOff>
    </xdr:from>
    <xdr:to>
      <xdr:col>45</xdr:col>
      <xdr:colOff>285750</xdr:colOff>
      <xdr:row>59</xdr:row>
      <xdr:rowOff>142875</xdr:rowOff>
    </xdr:to>
    <xdr:graphicFrame>
      <xdr:nvGraphicFramePr>
        <xdr:cNvPr id="11" name="Chart 19"/>
        <xdr:cNvGraphicFramePr/>
      </xdr:nvGraphicFramePr>
      <xdr:xfrm>
        <a:off x="36842700" y="7877175"/>
        <a:ext cx="42195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209550</xdr:colOff>
      <xdr:row>67</xdr:row>
      <xdr:rowOff>104775</xdr:rowOff>
    </xdr:from>
    <xdr:to>
      <xdr:col>45</xdr:col>
      <xdr:colOff>590550</xdr:colOff>
      <xdr:row>90</xdr:row>
      <xdr:rowOff>123825</xdr:rowOff>
    </xdr:to>
    <xdr:graphicFrame>
      <xdr:nvGraphicFramePr>
        <xdr:cNvPr id="12" name="Chart 20"/>
        <xdr:cNvGraphicFramePr/>
      </xdr:nvGraphicFramePr>
      <xdr:xfrm>
        <a:off x="37052250" y="12868275"/>
        <a:ext cx="431482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190500</xdr:colOff>
      <xdr:row>17</xdr:row>
      <xdr:rowOff>19050</xdr:rowOff>
    </xdr:from>
    <xdr:to>
      <xdr:col>11</xdr:col>
      <xdr:colOff>0</xdr:colOff>
      <xdr:row>20</xdr:row>
      <xdr:rowOff>219075</xdr:rowOff>
    </xdr:to>
    <xdr:grpSp>
      <xdr:nvGrpSpPr>
        <xdr:cNvPr id="13" name="Group 31"/>
        <xdr:cNvGrpSpPr>
          <a:grpSpLocks/>
        </xdr:cNvGrpSpPr>
      </xdr:nvGrpSpPr>
      <xdr:grpSpPr>
        <a:xfrm>
          <a:off x="1047750" y="3638550"/>
          <a:ext cx="1562100" cy="914400"/>
          <a:chOff x="638" y="390"/>
          <a:chExt cx="159" cy="96"/>
        </a:xfrm>
        <a:solidFill>
          <a:srgbClr val="FFFFFF"/>
        </a:solidFill>
      </xdr:grpSpPr>
      <xdr:sp>
        <xdr:nvSpPr>
          <xdr:cNvPr id="14" name="AutoShape 28"/>
          <xdr:cNvSpPr>
            <a:spLocks/>
          </xdr:cNvSpPr>
        </xdr:nvSpPr>
        <xdr:spPr>
          <a:xfrm>
            <a:off x="669" y="390"/>
            <a:ext cx="96" cy="96"/>
          </a:xfrm>
          <a:prstGeom prst="donu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" name="Group 30"/>
          <xdr:cNvGrpSpPr>
            <a:grpSpLocks/>
          </xdr:cNvGrpSpPr>
        </xdr:nvGrpSpPr>
        <xdr:grpSpPr>
          <a:xfrm>
            <a:off x="638" y="416"/>
            <a:ext cx="159" cy="46"/>
            <a:chOff x="638" y="416"/>
            <a:chExt cx="159" cy="46"/>
          </a:xfrm>
          <a:solidFill>
            <a:srgbClr val="FFFFFF"/>
          </a:solidFill>
        </xdr:grpSpPr>
        <xdr:sp>
          <xdr:nvSpPr>
            <xdr:cNvPr id="16" name="AutoShape 24"/>
            <xdr:cNvSpPr>
              <a:spLocks/>
            </xdr:cNvSpPr>
          </xdr:nvSpPr>
          <xdr:spPr>
            <a:xfrm>
              <a:off x="740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25"/>
            <xdr:cNvSpPr>
              <a:spLocks/>
            </xdr:cNvSpPr>
          </xdr:nvSpPr>
          <xdr:spPr>
            <a:xfrm>
              <a:off x="638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26"/>
            <xdr:cNvSpPr>
              <a:spLocks noChangeAspect="1"/>
            </xdr:cNvSpPr>
          </xdr:nvSpPr>
          <xdr:spPr>
            <a:xfrm>
              <a:off x="695" y="416"/>
              <a:ext cx="44" cy="46"/>
            </a:xfrm>
            <a:prstGeom prst="ellips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66675</xdr:colOff>
      <xdr:row>17</xdr:row>
      <xdr:rowOff>19050</xdr:rowOff>
    </xdr:from>
    <xdr:to>
      <xdr:col>17</xdr:col>
      <xdr:colOff>47625</xdr:colOff>
      <xdr:row>20</xdr:row>
      <xdr:rowOff>219075</xdr:rowOff>
    </xdr:to>
    <xdr:grpSp>
      <xdr:nvGrpSpPr>
        <xdr:cNvPr id="19" name="Group 32"/>
        <xdr:cNvGrpSpPr>
          <a:grpSpLocks/>
        </xdr:cNvGrpSpPr>
      </xdr:nvGrpSpPr>
      <xdr:grpSpPr>
        <a:xfrm>
          <a:off x="2676525" y="3638550"/>
          <a:ext cx="1514475" cy="914400"/>
          <a:chOff x="638" y="390"/>
          <a:chExt cx="159" cy="96"/>
        </a:xfrm>
        <a:solidFill>
          <a:srgbClr val="FFFFFF"/>
        </a:solidFill>
      </xdr:grpSpPr>
      <xdr:sp>
        <xdr:nvSpPr>
          <xdr:cNvPr id="20" name="AutoShape 33"/>
          <xdr:cNvSpPr>
            <a:spLocks/>
          </xdr:cNvSpPr>
        </xdr:nvSpPr>
        <xdr:spPr>
          <a:xfrm>
            <a:off x="669" y="390"/>
            <a:ext cx="96" cy="96"/>
          </a:xfrm>
          <a:prstGeom prst="donu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34"/>
          <xdr:cNvGrpSpPr>
            <a:grpSpLocks/>
          </xdr:cNvGrpSpPr>
        </xdr:nvGrpSpPr>
        <xdr:grpSpPr>
          <a:xfrm>
            <a:off x="638" y="416"/>
            <a:ext cx="159" cy="46"/>
            <a:chOff x="638" y="416"/>
            <a:chExt cx="159" cy="46"/>
          </a:xfrm>
          <a:solidFill>
            <a:srgbClr val="FFFFFF"/>
          </a:solidFill>
        </xdr:grpSpPr>
        <xdr:sp>
          <xdr:nvSpPr>
            <xdr:cNvPr id="22" name="AutoShape 35"/>
            <xdr:cNvSpPr>
              <a:spLocks/>
            </xdr:cNvSpPr>
          </xdr:nvSpPr>
          <xdr:spPr>
            <a:xfrm>
              <a:off x="740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36"/>
            <xdr:cNvSpPr>
              <a:spLocks/>
            </xdr:cNvSpPr>
          </xdr:nvSpPr>
          <xdr:spPr>
            <a:xfrm>
              <a:off x="638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37"/>
            <xdr:cNvSpPr>
              <a:spLocks noChangeAspect="1"/>
            </xdr:cNvSpPr>
          </xdr:nvSpPr>
          <xdr:spPr>
            <a:xfrm>
              <a:off x="695" y="416"/>
              <a:ext cx="44" cy="46"/>
            </a:xfrm>
            <a:prstGeom prst="ellips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21</xdr:row>
      <xdr:rowOff>38100</xdr:rowOff>
    </xdr:from>
    <xdr:to>
      <xdr:col>9</xdr:col>
      <xdr:colOff>9525</xdr:colOff>
      <xdr:row>21</xdr:row>
      <xdr:rowOff>219075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4467225"/>
          <a:ext cx="1209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6</xdr:row>
      <xdr:rowOff>9525</xdr:rowOff>
    </xdr:from>
    <xdr:to>
      <xdr:col>14</xdr:col>
      <xdr:colOff>142875</xdr:colOff>
      <xdr:row>8</xdr:row>
      <xdr:rowOff>66675</xdr:rowOff>
    </xdr:to>
    <xdr:grpSp>
      <xdr:nvGrpSpPr>
        <xdr:cNvPr id="2" name="Group 86"/>
        <xdr:cNvGrpSpPr>
          <a:grpSpLocks/>
        </xdr:cNvGrpSpPr>
      </xdr:nvGrpSpPr>
      <xdr:grpSpPr>
        <a:xfrm>
          <a:off x="1962150" y="1162050"/>
          <a:ext cx="1400175" cy="476250"/>
          <a:chOff x="677" y="429"/>
          <a:chExt cx="147" cy="52"/>
        </a:xfrm>
        <a:solidFill>
          <a:srgbClr val="FFFFFF"/>
        </a:solidFill>
      </xdr:grpSpPr>
      <xdr:sp>
        <xdr:nvSpPr>
          <xdr:cNvPr id="3" name="Rectangle 87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8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9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90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7" name="Rectangle 91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92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104775</xdr:colOff>
      <xdr:row>7</xdr:row>
      <xdr:rowOff>95250</xdr:rowOff>
    </xdr:from>
    <xdr:to>
      <xdr:col>11</xdr:col>
      <xdr:colOff>95250</xdr:colOff>
      <xdr:row>8</xdr:row>
      <xdr:rowOff>57150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14573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19050</xdr:rowOff>
    </xdr:from>
    <xdr:to>
      <xdr:col>29</xdr:col>
      <xdr:colOff>542925</xdr:colOff>
      <xdr:row>2</xdr:row>
      <xdr:rowOff>9525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124950" y="2095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</xdr:row>
      <xdr:rowOff>19050</xdr:rowOff>
    </xdr:from>
    <xdr:to>
      <xdr:col>29</xdr:col>
      <xdr:colOff>542925</xdr:colOff>
      <xdr:row>3</xdr:row>
      <xdr:rowOff>9525</xdr:rowOff>
    </xdr:to>
    <xdr:pic>
      <xdr:nvPicPr>
        <xdr:cNvPr id="11" name="ScrollBar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124950" y="4000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16</xdr:row>
      <xdr:rowOff>47625</xdr:rowOff>
    </xdr:from>
    <xdr:to>
      <xdr:col>15</xdr:col>
      <xdr:colOff>209550</xdr:colOff>
      <xdr:row>20</xdr:row>
      <xdr:rowOff>0</xdr:rowOff>
    </xdr:to>
    <xdr:grpSp>
      <xdr:nvGrpSpPr>
        <xdr:cNvPr id="12" name="Group 73"/>
        <xdr:cNvGrpSpPr>
          <a:grpSpLocks/>
        </xdr:cNvGrpSpPr>
      </xdr:nvGrpSpPr>
      <xdr:grpSpPr>
        <a:xfrm>
          <a:off x="3028950" y="3276600"/>
          <a:ext cx="876300" cy="914400"/>
          <a:chOff x="692" y="427"/>
          <a:chExt cx="92" cy="83"/>
        </a:xfrm>
        <a:solidFill>
          <a:srgbClr val="FFFFFF"/>
        </a:solidFill>
      </xdr:grpSpPr>
      <xdr:grpSp>
        <xdr:nvGrpSpPr>
          <xdr:cNvPr id="13" name="Group 74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14" name="AutoShape 75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76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77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Oval 78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20</xdr:row>
      <xdr:rowOff>95250</xdr:rowOff>
    </xdr:from>
    <xdr:to>
      <xdr:col>15</xdr:col>
      <xdr:colOff>209550</xdr:colOff>
      <xdr:row>23</xdr:row>
      <xdr:rowOff>171450</xdr:rowOff>
    </xdr:to>
    <xdr:grpSp>
      <xdr:nvGrpSpPr>
        <xdr:cNvPr id="18" name="Group 79"/>
        <xdr:cNvGrpSpPr>
          <a:grpSpLocks/>
        </xdr:cNvGrpSpPr>
      </xdr:nvGrpSpPr>
      <xdr:grpSpPr>
        <a:xfrm>
          <a:off x="3028950" y="4286250"/>
          <a:ext cx="876300" cy="790575"/>
          <a:chOff x="692" y="427"/>
          <a:chExt cx="92" cy="83"/>
        </a:xfrm>
        <a:solidFill>
          <a:srgbClr val="FFFFFF"/>
        </a:solidFill>
      </xdr:grpSpPr>
      <xdr:grpSp>
        <xdr:nvGrpSpPr>
          <xdr:cNvPr id="19" name="Group 80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20" name="AutoShape 81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82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83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Oval 84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.%20G.%20Tijmensen%20werk\Grafieken\Fietslampjes%20I-V%20grafiek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9">
          <cell r="B9">
            <v>0</v>
          </cell>
          <cell r="D9">
            <v>0</v>
          </cell>
        </row>
        <row r="10">
          <cell r="B10">
            <v>0.5</v>
          </cell>
          <cell r="D10">
            <v>0.09</v>
          </cell>
        </row>
        <row r="11">
          <cell r="B11">
            <v>1</v>
          </cell>
          <cell r="D11">
            <v>0.17</v>
          </cell>
        </row>
        <row r="12">
          <cell r="B12">
            <v>1.5</v>
          </cell>
          <cell r="D12">
            <v>0.225</v>
          </cell>
        </row>
        <row r="13">
          <cell r="B13">
            <v>2</v>
          </cell>
          <cell r="D13">
            <v>0.27</v>
          </cell>
        </row>
        <row r="14">
          <cell r="B14">
            <v>2.5</v>
          </cell>
          <cell r="D14">
            <v>0.31</v>
          </cell>
        </row>
        <row r="15">
          <cell r="B15">
            <v>3</v>
          </cell>
          <cell r="D15">
            <v>0.35</v>
          </cell>
        </row>
        <row r="16">
          <cell r="B16">
            <v>4</v>
          </cell>
          <cell r="D16">
            <v>0.41</v>
          </cell>
        </row>
        <row r="17">
          <cell r="B17">
            <v>5</v>
          </cell>
          <cell r="D17">
            <v>0.45</v>
          </cell>
        </row>
        <row r="18">
          <cell r="B18">
            <v>6</v>
          </cell>
          <cell r="D18">
            <v>0.48</v>
          </cell>
        </row>
        <row r="52">
          <cell r="B52">
            <v>0</v>
          </cell>
          <cell r="D52">
            <v>0</v>
          </cell>
        </row>
        <row r="53">
          <cell r="B53">
            <v>0.5</v>
          </cell>
          <cell r="D53">
            <v>0.009</v>
          </cell>
        </row>
        <row r="54">
          <cell r="B54">
            <v>1</v>
          </cell>
          <cell r="D54">
            <v>0.017</v>
          </cell>
        </row>
        <row r="55">
          <cell r="B55">
            <v>1.5</v>
          </cell>
          <cell r="D55">
            <v>0.0225</v>
          </cell>
        </row>
        <row r="56">
          <cell r="B56">
            <v>2</v>
          </cell>
          <cell r="D56">
            <v>0.027</v>
          </cell>
        </row>
        <row r="57">
          <cell r="B57">
            <v>2.5</v>
          </cell>
          <cell r="D57">
            <v>0.031</v>
          </cell>
        </row>
        <row r="58">
          <cell r="B58">
            <v>3</v>
          </cell>
          <cell r="D58">
            <v>0.035</v>
          </cell>
        </row>
        <row r="59">
          <cell r="B59">
            <v>4</v>
          </cell>
          <cell r="D59">
            <v>0.041</v>
          </cell>
        </row>
        <row r="60">
          <cell r="B60">
            <v>5</v>
          </cell>
          <cell r="D60">
            <v>0.045</v>
          </cell>
        </row>
        <row r="61">
          <cell r="B61">
            <v>6</v>
          </cell>
          <cell r="D61">
            <v>0.048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M21"/>
  <sheetViews>
    <sheetView showGridLines="0" showRowColHeaders="0" tabSelected="1" showOutlineSymbols="0" workbookViewId="0" topLeftCell="A1">
      <pane xSplit="20" topLeftCell="AZ1" activePane="topRight" state="frozen"/>
      <selection pane="topLeft" activeCell="A4" sqref="A4"/>
      <selection pane="topRight" activeCell="H11" sqref="H11"/>
    </sheetView>
  </sheetViews>
  <sheetFormatPr defaultColWidth="9.140625" defaultRowHeight="19.5" customHeight="1"/>
  <cols>
    <col min="1" max="1" width="9.140625" style="71" customWidth="1"/>
    <col min="2" max="2" width="6.57421875" style="71" customWidth="1"/>
    <col min="3" max="16384" width="9.140625" style="71" customWidth="1"/>
  </cols>
  <sheetData>
    <row r="3" spans="2:3" ht="19.5" customHeight="1">
      <c r="B3" s="72"/>
      <c r="C3" s="72"/>
    </row>
    <row r="4" spans="2:13" ht="33">
      <c r="B4" s="819" t="s">
        <v>212</v>
      </c>
      <c r="C4" s="820"/>
      <c r="D4" s="820"/>
      <c r="E4" s="820"/>
      <c r="F4" s="820"/>
      <c r="G4" s="820"/>
      <c r="H4" s="820"/>
      <c r="I4" s="820"/>
      <c r="J4" s="820"/>
      <c r="K4" s="820"/>
      <c r="M4" s="76" t="s">
        <v>187</v>
      </c>
    </row>
    <row r="5" spans="2:10" ht="19.5" customHeight="1">
      <c r="B5" s="72"/>
      <c r="C5" s="72"/>
      <c r="D5" s="73"/>
      <c r="E5" s="73"/>
      <c r="F5" s="73"/>
      <c r="G5" s="73"/>
      <c r="H5" s="73"/>
      <c r="I5" s="73"/>
      <c r="J5" s="73"/>
    </row>
    <row r="6" spans="2:10" ht="19.5" customHeight="1">
      <c r="B6" s="72"/>
      <c r="C6" s="72"/>
      <c r="D6" s="73"/>
      <c r="E6" s="73"/>
      <c r="F6" s="73"/>
      <c r="G6" s="73"/>
      <c r="H6" s="73"/>
      <c r="I6" s="73"/>
      <c r="J6" s="73"/>
    </row>
    <row r="7" spans="2:10" ht="19.5" customHeight="1">
      <c r="B7" s="173" t="s">
        <v>128</v>
      </c>
      <c r="C7" s="72"/>
      <c r="D7" s="73"/>
      <c r="E7" s="73"/>
      <c r="F7" s="73"/>
      <c r="G7" s="73"/>
      <c r="H7" s="73"/>
      <c r="I7" s="73"/>
      <c r="J7" s="73"/>
    </row>
    <row r="8" spans="2:10" ht="19.5" customHeight="1">
      <c r="B8" s="72"/>
      <c r="C8" s="72"/>
      <c r="D8" s="73"/>
      <c r="E8" s="73"/>
      <c r="F8" s="73"/>
      <c r="G8" s="73"/>
      <c r="H8" s="73"/>
      <c r="I8" s="73"/>
      <c r="J8" s="73"/>
    </row>
    <row r="9" spans="2:10" ht="19.5" customHeight="1">
      <c r="B9" s="74" t="s">
        <v>73</v>
      </c>
      <c r="C9" s="75" t="s">
        <v>4</v>
      </c>
      <c r="D9" s="73"/>
      <c r="E9" s="73"/>
      <c r="F9" s="73"/>
      <c r="G9" s="73"/>
      <c r="H9" s="73"/>
      <c r="I9" s="73"/>
      <c r="J9" s="73"/>
    </row>
    <row r="10" spans="2:10" ht="19.5" customHeight="1">
      <c r="B10" s="74" t="s">
        <v>74</v>
      </c>
      <c r="C10" s="75" t="s">
        <v>3</v>
      </c>
      <c r="D10" s="73"/>
      <c r="E10" s="73"/>
      <c r="F10" s="73"/>
      <c r="G10" s="73"/>
      <c r="H10" s="73"/>
      <c r="I10" s="73"/>
      <c r="J10" s="73"/>
    </row>
    <row r="11" spans="2:3" ht="19.5" customHeight="1">
      <c r="B11" s="74" t="s">
        <v>213</v>
      </c>
      <c r="C11" s="75" t="s">
        <v>214</v>
      </c>
    </row>
    <row r="12" spans="2:3" ht="19.5" customHeight="1">
      <c r="B12" s="74" t="s">
        <v>75</v>
      </c>
      <c r="C12" s="75" t="s">
        <v>68</v>
      </c>
    </row>
    <row r="13" spans="2:3" ht="19.5" customHeight="1">
      <c r="B13" s="74" t="s">
        <v>76</v>
      </c>
      <c r="C13" s="75" t="s">
        <v>69</v>
      </c>
    </row>
    <row r="14" spans="2:3" ht="19.5" customHeight="1">
      <c r="B14" s="74" t="s">
        <v>77</v>
      </c>
      <c r="C14" s="75" t="s">
        <v>120</v>
      </c>
    </row>
    <row r="15" spans="2:3" ht="19.5" customHeight="1">
      <c r="B15" s="74" t="s">
        <v>78</v>
      </c>
      <c r="C15" s="75" t="s">
        <v>180</v>
      </c>
    </row>
    <row r="16" spans="2:3" ht="19.5" customHeight="1">
      <c r="B16" s="74" t="s">
        <v>79</v>
      </c>
      <c r="C16" s="75" t="s">
        <v>70</v>
      </c>
    </row>
    <row r="17" spans="2:3" ht="19.5" customHeight="1">
      <c r="B17" s="74" t="s">
        <v>115</v>
      </c>
      <c r="C17" s="75" t="s">
        <v>71</v>
      </c>
    </row>
    <row r="18" spans="2:3" ht="19.5" customHeight="1">
      <c r="B18" s="74" t="s">
        <v>127</v>
      </c>
      <c r="C18" s="75" t="s">
        <v>72</v>
      </c>
    </row>
    <row r="19" spans="2:3" ht="19.5" customHeight="1">
      <c r="B19" s="74" t="s">
        <v>144</v>
      </c>
      <c r="C19" s="75" t="s">
        <v>142</v>
      </c>
    </row>
    <row r="20" spans="2:3" ht="19.5" customHeight="1">
      <c r="B20" s="74" t="s">
        <v>77</v>
      </c>
      <c r="C20" s="75" t="s">
        <v>143</v>
      </c>
    </row>
    <row r="21" ht="19.5" customHeight="1">
      <c r="B21" s="173"/>
    </row>
  </sheetData>
  <sheetProtection password="DE47" sheet="1" objects="1" scenarios="1" selectLockedCells="1" selectUnlockedCells="1"/>
  <mergeCells count="1">
    <mergeCell ref="B4:K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2"/>
  <dimension ref="B2:AV1069"/>
  <sheetViews>
    <sheetView showGridLines="0" showRowColHeaders="0" showOutlineSymbols="0" workbookViewId="0" topLeftCell="A1">
      <pane xSplit="29" topLeftCell="AM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.8515625" style="176" customWidth="1"/>
    <col min="2" max="2" width="3.421875" style="176" customWidth="1"/>
    <col min="3" max="3" width="2.8515625" style="176" customWidth="1"/>
    <col min="4" max="4" width="2.140625" style="176" customWidth="1"/>
    <col min="5" max="5" width="5.421875" style="176" customWidth="1"/>
    <col min="6" max="6" width="3.57421875" style="176" customWidth="1"/>
    <col min="7" max="7" width="6.7109375" style="176" customWidth="1"/>
    <col min="8" max="8" width="3.28125" style="176" customWidth="1"/>
    <col min="9" max="11" width="2.140625" style="176" customWidth="1"/>
    <col min="12" max="12" width="4.28125" style="176" customWidth="1"/>
    <col min="13" max="13" width="1.421875" style="176" customWidth="1"/>
    <col min="14" max="14" width="4.57421875" style="176" customWidth="1"/>
    <col min="15" max="15" width="9.28125" style="176" customWidth="1"/>
    <col min="16" max="16" width="4.28125" style="176" customWidth="1"/>
    <col min="17" max="17" width="1.421875" style="176" customWidth="1"/>
    <col min="18" max="18" width="9.421875" style="176" customWidth="1"/>
    <col min="19" max="19" width="4.28125" style="176" customWidth="1"/>
    <col min="20" max="20" width="3.140625" style="176" customWidth="1"/>
    <col min="21" max="21" width="2.8515625" style="176" customWidth="1"/>
    <col min="22" max="22" width="9.140625" style="176" customWidth="1"/>
    <col min="23" max="23" width="4.28125" style="176" customWidth="1"/>
    <col min="24" max="35" width="22.8515625" style="176" customWidth="1"/>
    <col min="36" max="38" width="9.140625" style="176" customWidth="1"/>
    <col min="39" max="39" width="9.28125" style="176" bestFit="1" customWidth="1"/>
    <col min="40" max="40" width="16.7109375" style="176" bestFit="1" customWidth="1"/>
    <col min="41" max="41" width="16.421875" style="176" customWidth="1"/>
    <col min="42" max="42" width="7.140625" style="176" customWidth="1"/>
    <col min="43" max="43" width="7.00390625" style="176" customWidth="1"/>
    <col min="44" max="44" width="8.421875" style="176" customWidth="1"/>
    <col min="45" max="48" width="9.140625" style="176" customWidth="1"/>
    <col min="49" max="49" width="10.421875" style="176" bestFit="1" customWidth="1"/>
    <col min="50" max="16384" width="9.140625" style="176" customWidth="1"/>
  </cols>
  <sheetData>
    <row r="1" ht="15" customHeight="1"/>
    <row r="2" spans="3:21" ht="15" customHeight="1">
      <c r="C2" s="77" t="s">
        <v>183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797"/>
      <c r="Q2" s="798"/>
      <c r="R2" s="798"/>
      <c r="S2" s="798"/>
      <c r="U2" s="100" t="s">
        <v>93</v>
      </c>
    </row>
    <row r="3" spans="3:21" ht="15" customHeight="1">
      <c r="C3" s="453"/>
      <c r="D3" s="453"/>
      <c r="E3" s="453"/>
      <c r="F3" s="453"/>
      <c r="G3" s="453"/>
      <c r="H3" s="454"/>
      <c r="I3" s="454"/>
      <c r="J3" s="454"/>
      <c r="K3" s="453"/>
      <c r="L3" s="453"/>
      <c r="M3" s="453"/>
      <c r="N3" s="453"/>
      <c r="O3" s="453"/>
      <c r="P3" s="453"/>
      <c r="Q3" s="453"/>
      <c r="R3" s="453"/>
      <c r="S3" s="453"/>
      <c r="U3" s="455" t="s">
        <v>118</v>
      </c>
    </row>
    <row r="4" spans="2:21" ht="15" customHeight="1">
      <c r="B4" s="146"/>
      <c r="C4" s="146"/>
      <c r="D4" s="146"/>
      <c r="E4" s="146"/>
      <c r="F4" s="146"/>
      <c r="G4" s="146"/>
      <c r="H4" s="146"/>
      <c r="I4" s="146"/>
      <c r="J4" s="146"/>
      <c r="U4" s="100" t="s">
        <v>82</v>
      </c>
    </row>
    <row r="5" spans="9:21" ht="15" customHeight="1">
      <c r="I5" s="146"/>
      <c r="J5" s="146"/>
      <c r="K5" s="146"/>
      <c r="U5" s="147" t="s">
        <v>116</v>
      </c>
    </row>
    <row r="6" spans="4:21" ht="15" customHeight="1" thickBot="1">
      <c r="D6" s="338"/>
      <c r="E6" s="338"/>
      <c r="F6" s="338"/>
      <c r="G6" s="338"/>
      <c r="H6" s="338"/>
      <c r="I6" s="338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 t="s">
        <v>117</v>
      </c>
    </row>
    <row r="7" spans="4:21" ht="16.5" thickTop="1">
      <c r="D7" s="339"/>
      <c r="E7" s="146"/>
      <c r="F7" s="146"/>
      <c r="G7" s="146"/>
      <c r="H7" s="340"/>
      <c r="I7" s="146"/>
      <c r="J7" s="146"/>
      <c r="K7" s="341"/>
      <c r="L7" s="341"/>
      <c r="M7" s="341"/>
      <c r="N7" s="342"/>
      <c r="O7" s="341"/>
      <c r="P7" s="341"/>
      <c r="Q7" s="341"/>
      <c r="R7" s="341"/>
      <c r="S7" s="343"/>
      <c r="T7" s="146"/>
      <c r="U7" s="147" t="s">
        <v>94</v>
      </c>
    </row>
    <row r="8" spans="4:21" ht="15.75">
      <c r="D8" s="345"/>
      <c r="E8" s="146"/>
      <c r="F8" s="146"/>
      <c r="G8" s="146"/>
      <c r="H8" s="346"/>
      <c r="I8" s="146"/>
      <c r="J8" s="146"/>
      <c r="K8" s="146"/>
      <c r="M8" s="146"/>
      <c r="N8" s="347"/>
      <c r="O8" s="146"/>
      <c r="P8" s="146"/>
      <c r="Q8" s="146"/>
      <c r="R8" s="146"/>
      <c r="S8" s="348"/>
      <c r="T8" s="146"/>
      <c r="U8" s="80" t="s">
        <v>85</v>
      </c>
    </row>
    <row r="9" spans="3:21" ht="12.75" customHeight="1" thickBot="1">
      <c r="C9" s="146"/>
      <c r="D9" s="345"/>
      <c r="H9" s="346"/>
      <c r="I9" s="146"/>
      <c r="M9" s="146"/>
      <c r="N9" s="347"/>
      <c r="O9" s="146"/>
      <c r="P9" s="146"/>
      <c r="Q9" s="146"/>
      <c r="R9" s="146"/>
      <c r="S9" s="348"/>
      <c r="T9" s="146"/>
      <c r="U9" s="147"/>
    </row>
    <row r="10" spans="3:21" ht="12" customHeight="1" thickBot="1" thickTop="1">
      <c r="C10" s="146"/>
      <c r="D10" s="345"/>
      <c r="H10" s="349"/>
      <c r="I10" s="756">
        <f>AO45</f>
        <v>0</v>
      </c>
      <c r="J10" s="799"/>
      <c r="K10" s="799"/>
      <c r="L10" s="754" t="s">
        <v>0</v>
      </c>
      <c r="M10" s="353"/>
      <c r="N10" s="456"/>
      <c r="O10" s="146"/>
      <c r="P10" s="146"/>
      <c r="Q10" s="146"/>
      <c r="R10" s="146"/>
      <c r="S10" s="348"/>
      <c r="T10" s="146"/>
      <c r="U10" s="147"/>
    </row>
    <row r="11" spans="3:21" ht="15" customHeight="1" thickBot="1">
      <c r="C11" s="146"/>
      <c r="D11" s="345"/>
      <c r="I11" s="800"/>
      <c r="J11" s="801"/>
      <c r="K11" s="801"/>
      <c r="L11" s="755"/>
      <c r="M11" s="259"/>
      <c r="N11" s="146"/>
      <c r="O11" s="146"/>
      <c r="P11" s="496">
        <v>20</v>
      </c>
      <c r="Q11" s="146"/>
      <c r="R11" s="146"/>
      <c r="S11" s="348"/>
      <c r="T11" s="146"/>
      <c r="U11" s="80"/>
    </row>
    <row r="12" spans="3:20" ht="12.75" customHeight="1" thickBot="1" thickTop="1">
      <c r="C12" s="146"/>
      <c r="D12" s="345"/>
      <c r="M12" s="146"/>
      <c r="N12" s="146"/>
      <c r="P12" s="498" t="s">
        <v>64</v>
      </c>
      <c r="Q12" s="146"/>
      <c r="R12" s="146" t="s">
        <v>90</v>
      </c>
      <c r="S12" s="348"/>
      <c r="T12" s="146"/>
    </row>
    <row r="13" spans="2:19" ht="30" customHeight="1" thickBot="1" thickTop="1">
      <c r="B13" s="810">
        <f>AQ43</f>
        <v>0</v>
      </c>
      <c r="C13" s="796"/>
      <c r="D13" s="796"/>
      <c r="E13" s="416" t="s">
        <v>67</v>
      </c>
      <c r="S13" s="348"/>
    </row>
    <row r="14" spans="4:21" ht="15" customHeight="1" thickTop="1">
      <c r="D14" s="345"/>
      <c r="E14" s="146"/>
      <c r="F14" s="146"/>
      <c r="G14" s="146"/>
      <c r="O14" s="146"/>
      <c r="S14" s="348"/>
      <c r="T14" s="146"/>
      <c r="U14" s="146"/>
    </row>
    <row r="15" spans="4:21" ht="15" customHeight="1">
      <c r="D15" s="345"/>
      <c r="E15" s="146"/>
      <c r="F15" s="146"/>
      <c r="G15" s="146"/>
      <c r="S15" s="348"/>
      <c r="T15" s="146"/>
      <c r="U15" s="100"/>
    </row>
    <row r="16" spans="4:21" ht="15" customHeight="1">
      <c r="D16" s="345"/>
      <c r="E16" s="146"/>
      <c r="F16" s="146"/>
      <c r="G16" s="146"/>
      <c r="S16" s="348"/>
      <c r="T16" s="146"/>
      <c r="U16" s="100"/>
    </row>
    <row r="17" spans="4:21" ht="15" customHeight="1">
      <c r="D17" s="345"/>
      <c r="E17" s="146"/>
      <c r="F17" s="146"/>
      <c r="G17" s="146"/>
      <c r="S17" s="457"/>
      <c r="T17" s="146"/>
      <c r="U17" s="147"/>
    </row>
    <row r="18" spans="4:21" ht="18.75" customHeight="1" thickBot="1">
      <c r="D18" s="345"/>
      <c r="E18" s="146"/>
      <c r="F18" s="146"/>
      <c r="G18" s="146"/>
      <c r="I18" s="146"/>
      <c r="J18" s="146"/>
      <c r="K18" s="146"/>
      <c r="M18" s="146"/>
      <c r="N18" s="361"/>
      <c r="O18" s="361"/>
      <c r="P18" s="277"/>
      <c r="Q18" s="146"/>
      <c r="R18" s="146"/>
      <c r="S18" s="457"/>
      <c r="T18" s="146"/>
      <c r="U18" s="147"/>
    </row>
    <row r="19" spans="4:21" ht="13.5" customHeight="1" thickBot="1">
      <c r="D19" s="370"/>
      <c r="E19" s="338"/>
      <c r="F19" s="806">
        <v>100</v>
      </c>
      <c r="G19" s="807"/>
      <c r="H19" s="802" t="s">
        <v>1</v>
      </c>
      <c r="I19" s="372"/>
      <c r="J19" s="372"/>
      <c r="K19" s="338"/>
      <c r="M19" s="146"/>
      <c r="N19" s="417"/>
      <c r="O19" s="804" t="s">
        <v>61</v>
      </c>
      <c r="P19" s="338"/>
      <c r="Q19" s="146"/>
      <c r="R19" s="146"/>
      <c r="S19" s="458"/>
      <c r="T19" s="146"/>
      <c r="U19" s="80"/>
    </row>
    <row r="20" spans="5:21" ht="13.5" customHeight="1" thickBot="1" thickTop="1">
      <c r="E20" s="341"/>
      <c r="F20" s="808"/>
      <c r="G20" s="809"/>
      <c r="H20" s="803"/>
      <c r="I20" s="402"/>
      <c r="J20" s="402"/>
      <c r="L20" s="341"/>
      <c r="M20" s="340"/>
      <c r="N20" s="341"/>
      <c r="O20" s="805"/>
      <c r="P20" s="341"/>
      <c r="Q20" s="342"/>
      <c r="R20" s="341"/>
      <c r="S20" s="81"/>
      <c r="T20" s="146"/>
      <c r="U20" s="146"/>
    </row>
    <row r="21" spans="5:20" ht="18" customHeight="1">
      <c r="E21" s="146"/>
      <c r="F21" s="146"/>
      <c r="G21" s="377"/>
      <c r="I21" s="146"/>
      <c r="J21" s="146"/>
      <c r="L21" s="146"/>
      <c r="M21" s="346"/>
      <c r="N21" s="146"/>
      <c r="O21" s="146"/>
      <c r="P21" s="146"/>
      <c r="Q21" s="347"/>
      <c r="R21" s="146"/>
      <c r="S21" s="378"/>
      <c r="T21" s="146"/>
    </row>
    <row r="22" spans="4:19" ht="15" customHeight="1">
      <c r="D22" s="378"/>
      <c r="E22" s="378"/>
      <c r="F22" s="378"/>
      <c r="G22" s="424"/>
      <c r="H22" s="378"/>
      <c r="I22" s="378"/>
      <c r="J22" s="378"/>
      <c r="L22" s="259"/>
      <c r="M22" s="459"/>
      <c r="N22" s="425"/>
      <c r="O22" s="425"/>
      <c r="P22" s="259"/>
      <c r="Q22" s="426"/>
      <c r="R22" s="258"/>
      <c r="S22" s="81"/>
    </row>
    <row r="23" spans="4:19" ht="15" customHeight="1">
      <c r="D23" s="378"/>
      <c r="E23" s="378"/>
      <c r="F23" s="253"/>
      <c r="G23" s="293"/>
      <c r="H23" s="378"/>
      <c r="I23" s="378"/>
      <c r="J23" s="378"/>
      <c r="L23" s="259"/>
      <c r="M23" s="459"/>
      <c r="N23" s="427"/>
      <c r="O23" s="427"/>
      <c r="P23" s="259"/>
      <c r="Q23" s="426"/>
      <c r="R23" s="258"/>
      <c r="S23" s="258"/>
    </row>
    <row r="24" spans="4:19" ht="15" customHeight="1" thickBot="1">
      <c r="D24" s="378"/>
      <c r="E24" s="378"/>
      <c r="F24" s="253"/>
      <c r="G24" s="293"/>
      <c r="H24" s="378"/>
      <c r="I24" s="378"/>
      <c r="J24" s="378"/>
      <c r="L24" s="259"/>
      <c r="M24" s="459"/>
      <c r="N24" s="427"/>
      <c r="O24" s="427"/>
      <c r="P24" s="259"/>
      <c r="Q24" s="426"/>
      <c r="R24" s="258"/>
      <c r="S24" s="258"/>
    </row>
    <row r="25" spans="4:19" ht="15" customHeight="1" thickBot="1" thickTop="1">
      <c r="D25" s="378"/>
      <c r="E25" s="378"/>
      <c r="F25" s="253"/>
      <c r="G25" s="253"/>
      <c r="H25" s="184"/>
      <c r="I25" s="428"/>
      <c r="J25" s="428"/>
      <c r="K25" s="384"/>
      <c r="L25" s="386"/>
      <c r="M25" s="460"/>
      <c r="N25" s="461"/>
      <c r="O25" s="756">
        <f>AR43</f>
        <v>0</v>
      </c>
      <c r="P25" s="754" t="s">
        <v>0</v>
      </c>
      <c r="Q25" s="350"/>
      <c r="R25" s="258"/>
      <c r="S25" s="100"/>
    </row>
    <row r="26" spans="4:19" ht="15" customHeight="1" thickBot="1">
      <c r="D26" s="378"/>
      <c r="E26" s="378"/>
      <c r="F26" s="378"/>
      <c r="G26" s="429"/>
      <c r="H26" s="184"/>
      <c r="I26" s="428"/>
      <c r="J26" s="428"/>
      <c r="K26" s="384"/>
      <c r="L26" s="386"/>
      <c r="M26" s="259"/>
      <c r="N26" s="462"/>
      <c r="O26" s="800"/>
      <c r="P26" s="755"/>
      <c r="Q26" s="259"/>
      <c r="R26" s="258"/>
      <c r="S26" s="100"/>
    </row>
    <row r="27" spans="4:22" ht="16.5" thickTop="1">
      <c r="D27" s="378"/>
      <c r="E27" s="378"/>
      <c r="F27" s="378"/>
      <c r="G27" s="378"/>
      <c r="H27" s="378"/>
      <c r="I27" s="378"/>
      <c r="J27" s="378"/>
      <c r="S27" s="147"/>
      <c r="T27" s="57"/>
      <c r="U27" s="100"/>
      <c r="V27" s="57"/>
    </row>
    <row r="28" spans="19:41" ht="15.75">
      <c r="S28" s="147"/>
      <c r="T28" s="116"/>
      <c r="U28" s="100"/>
      <c r="V28" s="116"/>
      <c r="AN28" s="430"/>
      <c r="AO28" s="431"/>
    </row>
    <row r="29" spans="19:44" ht="15.75">
      <c r="S29" s="80"/>
      <c r="U29" s="147"/>
      <c r="AN29" s="304"/>
      <c r="AO29" s="305"/>
      <c r="AP29" s="8"/>
      <c r="AQ29" s="304"/>
      <c r="AR29" s="305"/>
    </row>
    <row r="30" spans="21:48" ht="15.75">
      <c r="U30" s="147"/>
      <c r="AM30" s="304"/>
      <c r="AN30" s="463" t="s">
        <v>61</v>
      </c>
      <c r="AO30" s="464"/>
      <c r="AP30" s="464"/>
      <c r="AQ30" s="464"/>
      <c r="AR30" s="465"/>
      <c r="AS30" s="304"/>
      <c r="AT30" s="304"/>
      <c r="AU30" s="304"/>
      <c r="AV30" s="304"/>
    </row>
    <row r="31" spans="21:48" ht="15.75">
      <c r="U31" s="80"/>
      <c r="AM31" s="304"/>
      <c r="AN31" s="466"/>
      <c r="AO31" s="264"/>
      <c r="AP31" s="264"/>
      <c r="AQ31" s="264"/>
      <c r="AR31" s="467"/>
      <c r="AS31" s="304"/>
      <c r="AT31" s="304"/>
      <c r="AU31" s="304"/>
      <c r="AV31" s="304"/>
    </row>
    <row r="32" spans="39:48" ht="15.75">
      <c r="AM32" s="304"/>
      <c r="AN32" s="466" t="s">
        <v>62</v>
      </c>
      <c r="AO32" s="264"/>
      <c r="AP32" s="264"/>
      <c r="AQ32" s="264"/>
      <c r="AR32" s="467"/>
      <c r="AS32" s="304"/>
      <c r="AT32" s="304"/>
      <c r="AU32" s="304"/>
      <c r="AV32" s="304"/>
    </row>
    <row r="33" spans="39:48" ht="15.75">
      <c r="AM33" s="304"/>
      <c r="AN33" s="466"/>
      <c r="AO33" s="468"/>
      <c r="AP33" s="264"/>
      <c r="AQ33" s="264"/>
      <c r="AR33" s="467"/>
      <c r="AS33" s="304"/>
      <c r="AT33" s="304"/>
      <c r="AU33" s="304"/>
      <c r="AV33" s="304"/>
    </row>
    <row r="34" spans="39:48" ht="15.75">
      <c r="AM34" s="304"/>
      <c r="AN34" s="469" t="s">
        <v>7</v>
      </c>
      <c r="AO34" s="470">
        <v>500</v>
      </c>
      <c r="AP34" s="471"/>
      <c r="AQ34" s="472"/>
      <c r="AR34" s="473"/>
      <c r="AS34" s="304"/>
      <c r="AT34" s="304"/>
      <c r="AU34" s="304"/>
      <c r="AV34" s="304"/>
    </row>
    <row r="35" spans="40:44" ht="15.75">
      <c r="AN35" s="469" t="s">
        <v>8</v>
      </c>
      <c r="AO35" s="470">
        <v>-0.0213</v>
      </c>
      <c r="AP35" s="471"/>
      <c r="AQ35" s="472"/>
      <c r="AR35" s="473"/>
    </row>
    <row r="36" spans="40:44" ht="15.75">
      <c r="AN36" s="469" t="s">
        <v>23</v>
      </c>
      <c r="AO36" s="470">
        <v>5</v>
      </c>
      <c r="AP36" s="471"/>
      <c r="AQ36" s="472"/>
      <c r="AR36" s="473"/>
    </row>
    <row r="37" spans="40:44" ht="15.75">
      <c r="AN37" s="469"/>
      <c r="AO37" s="470"/>
      <c r="AP37" s="471"/>
      <c r="AQ37" s="472"/>
      <c r="AR37" s="473"/>
    </row>
    <row r="38" spans="40:44" ht="15.75">
      <c r="AN38" s="469"/>
      <c r="AO38" s="470"/>
      <c r="AP38" s="471"/>
      <c r="AQ38" s="472"/>
      <c r="AR38" s="473"/>
    </row>
    <row r="39" spans="39:45" ht="15.75">
      <c r="AM39" s="304"/>
      <c r="AN39" s="474"/>
      <c r="AO39" s="475"/>
      <c r="AP39" s="475"/>
      <c r="AQ39" s="475"/>
      <c r="AR39" s="476"/>
      <c r="AS39" s="78"/>
    </row>
    <row r="40" spans="39:45" ht="15.75">
      <c r="AM40" s="309"/>
      <c r="AN40" s="477"/>
      <c r="AO40" s="478" t="s">
        <v>63</v>
      </c>
      <c r="AP40" s="479"/>
      <c r="AQ40" s="480"/>
      <c r="AR40" s="481"/>
      <c r="AS40" s="315"/>
    </row>
    <row r="41" spans="40:45" ht="15.75">
      <c r="AN41" s="477"/>
      <c r="AO41" s="478">
        <v>0.5</v>
      </c>
      <c r="AP41" s="479"/>
      <c r="AQ41" s="480"/>
      <c r="AR41" s="481"/>
      <c r="AS41" s="315"/>
    </row>
    <row r="42" spans="40:44" ht="15.75">
      <c r="AN42" s="316" t="s">
        <v>60</v>
      </c>
      <c r="AO42" s="317" t="s">
        <v>65</v>
      </c>
      <c r="AP42" s="482" t="s">
        <v>92</v>
      </c>
      <c r="AQ42" s="483" t="s">
        <v>66</v>
      </c>
      <c r="AR42" s="318" t="s">
        <v>91</v>
      </c>
    </row>
    <row r="43" spans="39:44" ht="15.75">
      <c r="AM43" s="319"/>
      <c r="AN43" s="435">
        <f>P11</f>
        <v>20</v>
      </c>
      <c r="AO43" s="484">
        <f>AO34*EXP(AO35*AN43)+AO36</f>
        <v>331.5581710603378</v>
      </c>
      <c r="AP43" s="485">
        <f>F19</f>
        <v>100</v>
      </c>
      <c r="AQ43" s="486">
        <f>I10/(AO43+AP43)*1000</f>
        <v>0</v>
      </c>
      <c r="AR43" s="323">
        <f>AO43*AQ43/1000</f>
        <v>0</v>
      </c>
    </row>
    <row r="44" spans="39:44" ht="12.75">
      <c r="AM44" s="324"/>
      <c r="AN44" s="366" t="s">
        <v>80</v>
      </c>
      <c r="AO44" s="497">
        <v>0</v>
      </c>
      <c r="AP44" s="487"/>
      <c r="AQ44" s="488"/>
      <c r="AR44" s="473"/>
    </row>
    <row r="45" spans="37:46" ht="12.75">
      <c r="AK45" s="324"/>
      <c r="AN45" s="489" t="s">
        <v>81</v>
      </c>
      <c r="AO45" s="490">
        <f>AO44/10</f>
        <v>0</v>
      </c>
      <c r="AP45" s="491"/>
      <c r="AQ45" s="491"/>
      <c r="AR45" s="492"/>
      <c r="AT45" s="384"/>
    </row>
    <row r="46" spans="38:46" ht="15.75">
      <c r="AL46" s="329"/>
      <c r="AM46" s="324"/>
      <c r="AN46" s="493"/>
      <c r="AO46" s="494"/>
      <c r="AP46" s="495"/>
      <c r="AQ46" s="388"/>
      <c r="AR46" s="374"/>
      <c r="AS46" s="329"/>
      <c r="AT46" s="329"/>
    </row>
    <row r="47" spans="38:46" ht="15.75">
      <c r="AL47" s="329"/>
      <c r="AM47" s="324"/>
      <c r="AN47" s="493"/>
      <c r="AO47" s="494"/>
      <c r="AP47" s="495"/>
      <c r="AQ47" s="388"/>
      <c r="AR47" s="374"/>
      <c r="AS47" s="329"/>
      <c r="AT47" s="329"/>
    </row>
    <row r="48" spans="38:46" ht="15.75">
      <c r="AL48" s="329"/>
      <c r="AM48" s="324"/>
      <c r="AN48" s="493"/>
      <c r="AO48" s="494"/>
      <c r="AP48" s="495"/>
      <c r="AQ48" s="388"/>
      <c r="AR48" s="374"/>
      <c r="AS48" s="329"/>
      <c r="AT48" s="329"/>
    </row>
    <row r="49" spans="38:46" ht="15.75">
      <c r="AL49" s="329"/>
      <c r="AM49" s="324"/>
      <c r="AN49" s="493"/>
      <c r="AO49" s="494"/>
      <c r="AP49" s="495"/>
      <c r="AQ49" s="388"/>
      <c r="AR49" s="374"/>
      <c r="AS49" s="329"/>
      <c r="AT49" s="329"/>
    </row>
    <row r="50" spans="38:46" ht="15.75">
      <c r="AL50" s="329"/>
      <c r="AM50" s="324"/>
      <c r="AN50" s="493"/>
      <c r="AO50" s="494"/>
      <c r="AP50" s="495"/>
      <c r="AQ50" s="388"/>
      <c r="AR50" s="374"/>
      <c r="AS50" s="329"/>
      <c r="AT50" s="329"/>
    </row>
    <row r="51" spans="38:46" ht="15.75">
      <c r="AL51" s="329"/>
      <c r="AM51" s="324"/>
      <c r="AN51" s="493"/>
      <c r="AO51" s="494"/>
      <c r="AP51" s="495"/>
      <c r="AQ51" s="388"/>
      <c r="AR51" s="374"/>
      <c r="AS51" s="329"/>
      <c r="AT51" s="329"/>
    </row>
    <row r="52" spans="38:46" ht="15.75">
      <c r="AL52" s="329"/>
      <c r="AM52" s="324"/>
      <c r="AN52" s="493"/>
      <c r="AO52" s="494"/>
      <c r="AP52" s="495"/>
      <c r="AQ52" s="388"/>
      <c r="AR52" s="374"/>
      <c r="AS52" s="329"/>
      <c r="AT52" s="329"/>
    </row>
    <row r="53" spans="38:46" ht="15.75">
      <c r="AL53" s="329"/>
      <c r="AM53" s="324"/>
      <c r="AN53" s="493"/>
      <c r="AO53" s="494"/>
      <c r="AP53" s="495"/>
      <c r="AQ53" s="388"/>
      <c r="AR53" s="374"/>
      <c r="AS53" s="329"/>
      <c r="AT53" s="329"/>
    </row>
    <row r="54" spans="38:46" ht="15.75">
      <c r="AL54" s="329"/>
      <c r="AM54" s="324"/>
      <c r="AN54" s="493"/>
      <c r="AO54" s="494"/>
      <c r="AP54" s="495"/>
      <c r="AQ54" s="388"/>
      <c r="AR54" s="374"/>
      <c r="AS54" s="329"/>
      <c r="AT54" s="329"/>
    </row>
    <row r="55" spans="38:46" ht="15.75">
      <c r="AL55" s="329"/>
      <c r="AM55" s="324"/>
      <c r="AN55" s="493"/>
      <c r="AO55" s="494"/>
      <c r="AP55" s="495"/>
      <c r="AQ55" s="388"/>
      <c r="AR55" s="374"/>
      <c r="AS55" s="329"/>
      <c r="AT55" s="329"/>
    </row>
    <row r="56" spans="38:46" ht="15.75">
      <c r="AL56" s="329"/>
      <c r="AM56" s="324"/>
      <c r="AN56" s="493"/>
      <c r="AO56" s="494"/>
      <c r="AP56" s="495"/>
      <c r="AQ56" s="388"/>
      <c r="AR56" s="374"/>
      <c r="AS56" s="329"/>
      <c r="AT56" s="329"/>
    </row>
    <row r="57" spans="38:46" ht="15.75">
      <c r="AL57" s="329"/>
      <c r="AM57" s="324"/>
      <c r="AN57" s="493"/>
      <c r="AO57" s="494"/>
      <c r="AP57" s="495"/>
      <c r="AQ57" s="388"/>
      <c r="AR57" s="374"/>
      <c r="AS57" s="329"/>
      <c r="AT57" s="329"/>
    </row>
    <row r="58" spans="38:46" ht="15.75">
      <c r="AL58" s="329"/>
      <c r="AM58" s="324"/>
      <c r="AN58" s="493"/>
      <c r="AO58" s="494"/>
      <c r="AP58" s="495"/>
      <c r="AQ58" s="388"/>
      <c r="AR58" s="374"/>
      <c r="AS58" s="329"/>
      <c r="AT58" s="329"/>
    </row>
    <row r="59" spans="38:46" ht="15.75">
      <c r="AL59" s="329"/>
      <c r="AM59" s="324"/>
      <c r="AN59" s="493"/>
      <c r="AO59" s="494"/>
      <c r="AP59" s="495"/>
      <c r="AQ59" s="388"/>
      <c r="AR59" s="374"/>
      <c r="AS59" s="329"/>
      <c r="AT59" s="329"/>
    </row>
    <row r="60" spans="38:46" ht="15.75">
      <c r="AL60" s="329"/>
      <c r="AM60" s="324"/>
      <c r="AN60" s="493"/>
      <c r="AO60" s="494"/>
      <c r="AP60" s="495"/>
      <c r="AQ60" s="388"/>
      <c r="AR60" s="374"/>
      <c r="AS60" s="329"/>
      <c r="AT60" s="329"/>
    </row>
    <row r="61" spans="38:46" ht="15.75">
      <c r="AL61" s="329"/>
      <c r="AM61" s="324"/>
      <c r="AN61" s="493"/>
      <c r="AO61" s="494"/>
      <c r="AP61" s="495"/>
      <c r="AQ61" s="388"/>
      <c r="AR61" s="374"/>
      <c r="AS61" s="329"/>
      <c r="AT61" s="329"/>
    </row>
    <row r="62" spans="38:46" ht="15.75">
      <c r="AL62" s="329"/>
      <c r="AM62" s="324"/>
      <c r="AN62" s="493"/>
      <c r="AO62" s="494"/>
      <c r="AP62" s="495"/>
      <c r="AQ62" s="388"/>
      <c r="AR62" s="374"/>
      <c r="AS62" s="329"/>
      <c r="AT62" s="329"/>
    </row>
    <row r="63" spans="38:46" ht="15.75">
      <c r="AL63" s="329"/>
      <c r="AM63" s="324"/>
      <c r="AN63" s="493"/>
      <c r="AO63" s="494"/>
      <c r="AP63" s="495"/>
      <c r="AQ63" s="388"/>
      <c r="AR63" s="374"/>
      <c r="AS63" s="329"/>
      <c r="AT63" s="329"/>
    </row>
    <row r="64" spans="38:46" ht="15.75">
      <c r="AL64" s="329"/>
      <c r="AM64" s="324"/>
      <c r="AN64" s="493"/>
      <c r="AO64" s="494"/>
      <c r="AP64" s="495"/>
      <c r="AQ64" s="388"/>
      <c r="AR64" s="374"/>
      <c r="AS64" s="329"/>
      <c r="AT64" s="329"/>
    </row>
    <row r="65" spans="38:46" ht="15.75">
      <c r="AL65" s="329"/>
      <c r="AM65" s="324"/>
      <c r="AN65" s="493"/>
      <c r="AO65" s="494"/>
      <c r="AP65" s="495"/>
      <c r="AQ65" s="388"/>
      <c r="AR65" s="374"/>
      <c r="AS65" s="329"/>
      <c r="AT65" s="329"/>
    </row>
    <row r="66" spans="38:46" ht="15.75">
      <c r="AL66" s="329"/>
      <c r="AM66" s="324"/>
      <c r="AN66" s="493"/>
      <c r="AO66" s="494"/>
      <c r="AP66" s="495"/>
      <c r="AQ66" s="388"/>
      <c r="AR66" s="374"/>
      <c r="AS66" s="329"/>
      <c r="AT66" s="329"/>
    </row>
    <row r="67" spans="38:46" ht="15.75">
      <c r="AL67" s="329"/>
      <c r="AM67" s="324"/>
      <c r="AN67" s="493"/>
      <c r="AO67" s="494"/>
      <c r="AP67" s="495"/>
      <c r="AQ67" s="388"/>
      <c r="AR67" s="374"/>
      <c r="AS67" s="329"/>
      <c r="AT67" s="329"/>
    </row>
    <row r="68" spans="38:46" ht="15.75">
      <c r="AL68" s="329"/>
      <c r="AM68" s="324"/>
      <c r="AN68" s="493"/>
      <c r="AO68" s="494"/>
      <c r="AP68" s="495"/>
      <c r="AQ68" s="388"/>
      <c r="AR68" s="374"/>
      <c r="AS68" s="329"/>
      <c r="AT68" s="329"/>
    </row>
    <row r="69" spans="38:46" ht="15.75">
      <c r="AL69" s="329"/>
      <c r="AM69" s="324"/>
      <c r="AN69" s="493"/>
      <c r="AO69" s="494"/>
      <c r="AP69" s="495"/>
      <c r="AQ69" s="388"/>
      <c r="AR69" s="374"/>
      <c r="AS69" s="329"/>
      <c r="AT69" s="329"/>
    </row>
    <row r="70" spans="38:46" ht="15.75">
      <c r="AL70" s="329"/>
      <c r="AM70" s="324"/>
      <c r="AN70" s="493"/>
      <c r="AO70" s="494"/>
      <c r="AP70" s="495"/>
      <c r="AQ70" s="388"/>
      <c r="AR70" s="374"/>
      <c r="AS70" s="329"/>
      <c r="AT70" s="329"/>
    </row>
    <row r="71" spans="38:46" ht="15.75">
      <c r="AL71" s="329"/>
      <c r="AM71" s="324"/>
      <c r="AN71" s="493"/>
      <c r="AO71" s="494"/>
      <c r="AP71" s="495"/>
      <c r="AQ71" s="388"/>
      <c r="AR71" s="374"/>
      <c r="AS71" s="329"/>
      <c r="AT71" s="329"/>
    </row>
    <row r="72" spans="38:46" ht="15.75">
      <c r="AL72" s="329"/>
      <c r="AM72" s="324"/>
      <c r="AN72" s="493"/>
      <c r="AO72" s="494"/>
      <c r="AP72" s="495"/>
      <c r="AQ72" s="388"/>
      <c r="AR72" s="374"/>
      <c r="AS72" s="329"/>
      <c r="AT72" s="329"/>
    </row>
    <row r="73" spans="38:46" ht="15.75">
      <c r="AL73" s="329"/>
      <c r="AM73" s="324"/>
      <c r="AN73" s="493"/>
      <c r="AO73" s="494"/>
      <c r="AP73" s="495"/>
      <c r="AQ73" s="388"/>
      <c r="AR73" s="374"/>
      <c r="AS73" s="329"/>
      <c r="AT73" s="329"/>
    </row>
    <row r="74" spans="38:46" ht="15.75">
      <c r="AL74" s="329"/>
      <c r="AM74" s="324"/>
      <c r="AN74" s="493"/>
      <c r="AO74" s="494"/>
      <c r="AP74" s="495"/>
      <c r="AQ74" s="388"/>
      <c r="AR74" s="374"/>
      <c r="AS74" s="329"/>
      <c r="AT74" s="329"/>
    </row>
    <row r="75" spans="38:46" ht="15.75">
      <c r="AL75" s="329"/>
      <c r="AM75" s="324"/>
      <c r="AN75" s="493"/>
      <c r="AO75" s="494"/>
      <c r="AP75" s="495"/>
      <c r="AQ75" s="388"/>
      <c r="AR75" s="374"/>
      <c r="AS75" s="329"/>
      <c r="AT75" s="329"/>
    </row>
    <row r="76" spans="38:46" ht="15.75">
      <c r="AL76" s="329"/>
      <c r="AM76" s="324"/>
      <c r="AN76" s="493"/>
      <c r="AO76" s="494"/>
      <c r="AP76" s="495"/>
      <c r="AQ76" s="388"/>
      <c r="AR76" s="374"/>
      <c r="AS76" s="329"/>
      <c r="AT76" s="329"/>
    </row>
    <row r="77" spans="38:46" ht="15.75">
      <c r="AL77" s="329"/>
      <c r="AM77" s="324"/>
      <c r="AN77" s="493"/>
      <c r="AO77" s="494"/>
      <c r="AP77" s="495"/>
      <c r="AQ77" s="388"/>
      <c r="AR77" s="374"/>
      <c r="AS77" s="329"/>
      <c r="AT77" s="329"/>
    </row>
    <row r="78" spans="38:46" ht="15.75">
      <c r="AL78" s="329"/>
      <c r="AM78" s="324"/>
      <c r="AN78" s="493"/>
      <c r="AO78" s="494"/>
      <c r="AP78" s="495"/>
      <c r="AQ78" s="388"/>
      <c r="AR78" s="374"/>
      <c r="AS78" s="329"/>
      <c r="AT78" s="329"/>
    </row>
    <row r="79" spans="38:46" ht="15.75">
      <c r="AL79" s="329"/>
      <c r="AM79" s="324"/>
      <c r="AN79" s="493"/>
      <c r="AO79" s="494"/>
      <c r="AP79" s="495"/>
      <c r="AQ79" s="388"/>
      <c r="AR79" s="374"/>
      <c r="AS79" s="329"/>
      <c r="AT79" s="329"/>
    </row>
    <row r="80" spans="38:46" ht="15.75">
      <c r="AL80" s="329"/>
      <c r="AM80" s="324"/>
      <c r="AN80" s="493"/>
      <c r="AO80" s="494"/>
      <c r="AP80" s="495"/>
      <c r="AQ80" s="388"/>
      <c r="AR80" s="374"/>
      <c r="AS80" s="329"/>
      <c r="AT80" s="329"/>
    </row>
    <row r="81" spans="38:46" ht="15.75">
      <c r="AL81" s="329"/>
      <c r="AM81" s="324"/>
      <c r="AN81" s="493"/>
      <c r="AO81" s="494"/>
      <c r="AP81" s="495"/>
      <c r="AQ81" s="388"/>
      <c r="AR81" s="374"/>
      <c r="AS81" s="329"/>
      <c r="AT81" s="329"/>
    </row>
    <row r="82" spans="38:46" ht="15.75">
      <c r="AL82" s="329"/>
      <c r="AM82" s="324"/>
      <c r="AN82" s="493"/>
      <c r="AO82" s="494"/>
      <c r="AP82" s="495"/>
      <c r="AQ82" s="388"/>
      <c r="AR82" s="374"/>
      <c r="AS82" s="329"/>
      <c r="AT82" s="329"/>
    </row>
    <row r="83" spans="38:46" ht="15.75">
      <c r="AL83" s="329"/>
      <c r="AM83" s="324"/>
      <c r="AN83" s="493"/>
      <c r="AO83" s="494"/>
      <c r="AP83" s="495"/>
      <c r="AQ83" s="388"/>
      <c r="AR83" s="374"/>
      <c r="AS83" s="329"/>
      <c r="AT83" s="329"/>
    </row>
    <row r="84" spans="38:46" ht="15.75">
      <c r="AL84" s="329"/>
      <c r="AM84" s="324"/>
      <c r="AN84" s="493"/>
      <c r="AO84" s="494"/>
      <c r="AP84" s="495"/>
      <c r="AQ84" s="388"/>
      <c r="AR84" s="374"/>
      <c r="AS84" s="329"/>
      <c r="AT84" s="329"/>
    </row>
    <row r="85" spans="38:46" ht="15.75">
      <c r="AL85" s="329"/>
      <c r="AM85" s="324"/>
      <c r="AN85" s="493"/>
      <c r="AO85" s="494"/>
      <c r="AP85" s="495"/>
      <c r="AQ85" s="388"/>
      <c r="AR85" s="374"/>
      <c r="AS85" s="329"/>
      <c r="AT85" s="329"/>
    </row>
    <row r="86" spans="38:46" ht="15.75">
      <c r="AL86" s="329"/>
      <c r="AM86" s="324"/>
      <c r="AN86" s="493"/>
      <c r="AO86" s="494"/>
      <c r="AP86" s="495"/>
      <c r="AQ86" s="388"/>
      <c r="AR86" s="374"/>
      <c r="AS86" s="329"/>
      <c r="AT86" s="329"/>
    </row>
    <row r="87" spans="38:46" ht="15.75">
      <c r="AL87" s="329"/>
      <c r="AM87" s="324"/>
      <c r="AN87" s="493"/>
      <c r="AO87" s="494"/>
      <c r="AP87" s="495"/>
      <c r="AQ87" s="388"/>
      <c r="AR87" s="374"/>
      <c r="AS87" s="329"/>
      <c r="AT87" s="329"/>
    </row>
    <row r="88" spans="38:46" ht="15.75">
      <c r="AL88" s="329"/>
      <c r="AM88" s="324"/>
      <c r="AN88" s="493"/>
      <c r="AO88" s="494"/>
      <c r="AP88" s="495"/>
      <c r="AQ88" s="388"/>
      <c r="AR88" s="374"/>
      <c r="AS88" s="329"/>
      <c r="AT88" s="329"/>
    </row>
    <row r="89" spans="38:46" ht="15.75">
      <c r="AL89" s="329"/>
      <c r="AM89" s="324"/>
      <c r="AN89" s="493"/>
      <c r="AO89" s="494"/>
      <c r="AP89" s="495"/>
      <c r="AQ89" s="388"/>
      <c r="AR89" s="374"/>
      <c r="AS89" s="329"/>
      <c r="AT89" s="329"/>
    </row>
    <row r="90" spans="38:46" ht="15.75">
      <c r="AL90" s="329"/>
      <c r="AM90" s="324"/>
      <c r="AN90" s="493"/>
      <c r="AO90" s="494"/>
      <c r="AP90" s="495"/>
      <c r="AQ90" s="388"/>
      <c r="AR90" s="374"/>
      <c r="AS90" s="329"/>
      <c r="AT90" s="329"/>
    </row>
    <row r="91" spans="38:46" ht="15.75">
      <c r="AL91" s="329"/>
      <c r="AM91" s="324"/>
      <c r="AN91" s="493"/>
      <c r="AO91" s="494"/>
      <c r="AP91" s="495"/>
      <c r="AQ91" s="388"/>
      <c r="AR91" s="374"/>
      <c r="AS91" s="329"/>
      <c r="AT91" s="329"/>
    </row>
    <row r="92" spans="38:46" ht="15.75">
      <c r="AL92" s="329"/>
      <c r="AM92" s="324"/>
      <c r="AN92" s="493"/>
      <c r="AO92" s="494"/>
      <c r="AP92" s="495"/>
      <c r="AQ92" s="388"/>
      <c r="AR92" s="374"/>
      <c r="AS92" s="329"/>
      <c r="AT92" s="329"/>
    </row>
    <row r="93" spans="38:46" ht="15.75">
      <c r="AL93" s="329"/>
      <c r="AM93" s="324"/>
      <c r="AN93" s="493"/>
      <c r="AO93" s="494"/>
      <c r="AP93" s="495"/>
      <c r="AQ93" s="388"/>
      <c r="AR93" s="374"/>
      <c r="AS93" s="329"/>
      <c r="AT93" s="329"/>
    </row>
    <row r="94" spans="38:46" ht="15.75">
      <c r="AL94" s="329"/>
      <c r="AM94" s="324"/>
      <c r="AN94" s="493"/>
      <c r="AO94" s="494"/>
      <c r="AP94" s="495"/>
      <c r="AQ94" s="388"/>
      <c r="AR94" s="374"/>
      <c r="AS94" s="329"/>
      <c r="AT94" s="329"/>
    </row>
    <row r="95" spans="38:46" ht="15.75">
      <c r="AL95" s="329"/>
      <c r="AM95" s="324"/>
      <c r="AN95" s="493"/>
      <c r="AO95" s="494"/>
      <c r="AP95" s="495"/>
      <c r="AQ95" s="388"/>
      <c r="AR95" s="374"/>
      <c r="AS95" s="329"/>
      <c r="AT95" s="329"/>
    </row>
    <row r="96" spans="38:46" ht="15.75">
      <c r="AL96" s="329"/>
      <c r="AM96" s="324"/>
      <c r="AN96" s="493"/>
      <c r="AO96" s="494"/>
      <c r="AP96" s="495"/>
      <c r="AQ96" s="388"/>
      <c r="AR96" s="374"/>
      <c r="AS96" s="329"/>
      <c r="AT96" s="329"/>
    </row>
    <row r="97" spans="38:46" ht="15.75">
      <c r="AL97" s="329"/>
      <c r="AM97" s="324"/>
      <c r="AN97" s="493"/>
      <c r="AO97" s="494"/>
      <c r="AP97" s="495"/>
      <c r="AQ97" s="388"/>
      <c r="AR97" s="374"/>
      <c r="AS97" s="329"/>
      <c r="AT97" s="329"/>
    </row>
    <row r="98" spans="38:46" ht="15.75">
      <c r="AL98" s="329"/>
      <c r="AM98" s="324"/>
      <c r="AN98" s="493"/>
      <c r="AO98" s="494"/>
      <c r="AP98" s="495"/>
      <c r="AQ98" s="388"/>
      <c r="AR98" s="374"/>
      <c r="AS98" s="329"/>
      <c r="AT98" s="329"/>
    </row>
    <row r="99" spans="38:46" ht="15.75">
      <c r="AL99" s="329"/>
      <c r="AM99" s="324"/>
      <c r="AN99" s="493"/>
      <c r="AO99" s="494"/>
      <c r="AP99" s="495"/>
      <c r="AQ99" s="388"/>
      <c r="AR99" s="374"/>
      <c r="AS99" s="329"/>
      <c r="AT99" s="329"/>
    </row>
    <row r="100" spans="38:46" ht="15.75">
      <c r="AL100" s="329"/>
      <c r="AM100" s="324"/>
      <c r="AN100" s="493"/>
      <c r="AO100" s="494"/>
      <c r="AP100" s="495"/>
      <c r="AQ100" s="388"/>
      <c r="AR100" s="374"/>
      <c r="AS100" s="329"/>
      <c r="AT100" s="329"/>
    </row>
    <row r="101" spans="38:46" ht="15.75">
      <c r="AL101" s="329"/>
      <c r="AM101" s="324"/>
      <c r="AN101" s="493"/>
      <c r="AO101" s="494"/>
      <c r="AP101" s="495"/>
      <c r="AQ101" s="388"/>
      <c r="AR101" s="374"/>
      <c r="AS101" s="329"/>
      <c r="AT101" s="329"/>
    </row>
    <row r="102" spans="38:46" ht="15.75">
      <c r="AL102" s="329"/>
      <c r="AM102" s="324"/>
      <c r="AN102" s="493"/>
      <c r="AO102" s="494"/>
      <c r="AP102" s="495"/>
      <c r="AQ102" s="388"/>
      <c r="AR102" s="374"/>
      <c r="AS102" s="329"/>
      <c r="AT102" s="329"/>
    </row>
    <row r="103" spans="38:46" ht="15.75">
      <c r="AL103" s="329"/>
      <c r="AM103" s="324"/>
      <c r="AN103" s="493"/>
      <c r="AO103" s="494"/>
      <c r="AP103" s="495"/>
      <c r="AQ103" s="388"/>
      <c r="AR103" s="374"/>
      <c r="AS103" s="329"/>
      <c r="AT103" s="329"/>
    </row>
    <row r="104" spans="38:46" ht="15.75">
      <c r="AL104" s="329"/>
      <c r="AM104" s="324"/>
      <c r="AN104" s="493"/>
      <c r="AO104" s="494"/>
      <c r="AP104" s="495"/>
      <c r="AQ104" s="388"/>
      <c r="AR104" s="374"/>
      <c r="AS104" s="329"/>
      <c r="AT104" s="329"/>
    </row>
    <row r="105" spans="38:46" ht="15.75">
      <c r="AL105" s="329"/>
      <c r="AM105" s="324"/>
      <c r="AN105" s="493"/>
      <c r="AO105" s="494"/>
      <c r="AP105" s="495"/>
      <c r="AQ105" s="388"/>
      <c r="AR105" s="374"/>
      <c r="AS105" s="329"/>
      <c r="AT105" s="329"/>
    </row>
    <row r="106" spans="38:46" ht="15.75">
      <c r="AL106" s="329"/>
      <c r="AM106" s="324"/>
      <c r="AN106" s="493"/>
      <c r="AO106" s="494"/>
      <c r="AP106" s="495"/>
      <c r="AQ106" s="388"/>
      <c r="AR106" s="374"/>
      <c r="AS106" s="329"/>
      <c r="AT106" s="329"/>
    </row>
    <row r="107" spans="38:46" ht="15.75">
      <c r="AL107" s="329"/>
      <c r="AM107" s="324"/>
      <c r="AN107" s="493"/>
      <c r="AO107" s="494"/>
      <c r="AP107" s="495"/>
      <c r="AQ107" s="388"/>
      <c r="AR107" s="374"/>
      <c r="AS107" s="329"/>
      <c r="AT107" s="329"/>
    </row>
    <row r="108" spans="38:46" ht="15.75">
      <c r="AL108" s="329"/>
      <c r="AM108" s="324"/>
      <c r="AN108" s="493"/>
      <c r="AO108" s="494"/>
      <c r="AP108" s="495"/>
      <c r="AQ108" s="388"/>
      <c r="AR108" s="374"/>
      <c r="AS108" s="329"/>
      <c r="AT108" s="329"/>
    </row>
    <row r="109" spans="38:46" ht="15.75">
      <c r="AL109" s="329"/>
      <c r="AM109" s="324"/>
      <c r="AN109" s="493"/>
      <c r="AO109" s="494"/>
      <c r="AP109" s="495"/>
      <c r="AQ109" s="388"/>
      <c r="AR109" s="374"/>
      <c r="AS109" s="329"/>
      <c r="AT109" s="329"/>
    </row>
    <row r="110" spans="38:46" ht="15.75">
      <c r="AL110" s="329"/>
      <c r="AM110" s="324"/>
      <c r="AN110" s="493"/>
      <c r="AO110" s="494"/>
      <c r="AP110" s="495"/>
      <c r="AQ110" s="388"/>
      <c r="AR110" s="374"/>
      <c r="AS110" s="329"/>
      <c r="AT110" s="329"/>
    </row>
    <row r="111" spans="38:46" ht="15.75">
      <c r="AL111" s="329"/>
      <c r="AM111" s="324"/>
      <c r="AN111" s="493"/>
      <c r="AO111" s="494"/>
      <c r="AP111" s="495"/>
      <c r="AQ111" s="388"/>
      <c r="AR111" s="374"/>
      <c r="AS111" s="329"/>
      <c r="AT111" s="329"/>
    </row>
    <row r="112" spans="38:46" ht="15.75">
      <c r="AL112" s="329"/>
      <c r="AM112" s="324"/>
      <c r="AN112" s="493"/>
      <c r="AO112" s="494"/>
      <c r="AP112" s="495"/>
      <c r="AQ112" s="388"/>
      <c r="AR112" s="374"/>
      <c r="AS112" s="329"/>
      <c r="AT112" s="329"/>
    </row>
    <row r="113" spans="38:46" ht="15.75">
      <c r="AL113" s="329"/>
      <c r="AM113" s="324"/>
      <c r="AN113" s="493"/>
      <c r="AO113" s="494"/>
      <c r="AP113" s="495"/>
      <c r="AQ113" s="388"/>
      <c r="AR113" s="374"/>
      <c r="AS113" s="329"/>
      <c r="AT113" s="329"/>
    </row>
    <row r="114" spans="38:46" ht="15.75">
      <c r="AL114" s="329"/>
      <c r="AM114" s="324"/>
      <c r="AN114" s="493"/>
      <c r="AO114" s="494"/>
      <c r="AP114" s="495"/>
      <c r="AQ114" s="388"/>
      <c r="AR114" s="374"/>
      <c r="AS114" s="329"/>
      <c r="AT114" s="329"/>
    </row>
    <row r="115" spans="38:46" ht="15.75">
      <c r="AL115" s="329"/>
      <c r="AM115" s="324"/>
      <c r="AN115" s="493"/>
      <c r="AO115" s="494"/>
      <c r="AP115" s="495"/>
      <c r="AQ115" s="388"/>
      <c r="AR115" s="374"/>
      <c r="AS115" s="329"/>
      <c r="AT115" s="329"/>
    </row>
    <row r="116" spans="38:46" ht="15.75">
      <c r="AL116" s="329"/>
      <c r="AM116" s="324"/>
      <c r="AN116" s="493"/>
      <c r="AO116" s="494"/>
      <c r="AP116" s="495"/>
      <c r="AQ116" s="388"/>
      <c r="AR116" s="374"/>
      <c r="AS116" s="329"/>
      <c r="AT116" s="329"/>
    </row>
    <row r="117" spans="38:46" ht="15.75">
      <c r="AL117" s="329"/>
      <c r="AM117" s="324"/>
      <c r="AN117" s="493"/>
      <c r="AO117" s="494"/>
      <c r="AP117" s="495"/>
      <c r="AQ117" s="388"/>
      <c r="AR117" s="374"/>
      <c r="AS117" s="329"/>
      <c r="AT117" s="329"/>
    </row>
    <row r="118" spans="38:46" ht="15.75">
      <c r="AL118" s="329"/>
      <c r="AM118" s="324"/>
      <c r="AN118" s="493"/>
      <c r="AO118" s="494"/>
      <c r="AP118" s="495"/>
      <c r="AQ118" s="388"/>
      <c r="AR118" s="374"/>
      <c r="AS118" s="329"/>
      <c r="AT118" s="329"/>
    </row>
    <row r="119" spans="38:46" ht="15.75">
      <c r="AL119" s="329"/>
      <c r="AM119" s="324"/>
      <c r="AN119" s="493"/>
      <c r="AO119" s="494"/>
      <c r="AP119" s="495"/>
      <c r="AQ119" s="388"/>
      <c r="AR119" s="374"/>
      <c r="AS119" s="329"/>
      <c r="AT119" s="329"/>
    </row>
    <row r="120" spans="38:46" ht="15.75">
      <c r="AL120" s="329"/>
      <c r="AM120" s="324"/>
      <c r="AN120" s="493"/>
      <c r="AO120" s="494"/>
      <c r="AP120" s="495"/>
      <c r="AQ120" s="388"/>
      <c r="AR120" s="374"/>
      <c r="AS120" s="329"/>
      <c r="AT120" s="329"/>
    </row>
    <row r="121" spans="38:46" ht="15.75">
      <c r="AL121" s="329"/>
      <c r="AM121" s="324"/>
      <c r="AN121" s="493"/>
      <c r="AO121" s="494"/>
      <c r="AP121" s="495"/>
      <c r="AQ121" s="388"/>
      <c r="AR121" s="374"/>
      <c r="AS121" s="329"/>
      <c r="AT121" s="329"/>
    </row>
    <row r="122" spans="38:46" ht="15.75">
      <c r="AL122" s="329"/>
      <c r="AM122" s="324"/>
      <c r="AN122" s="493"/>
      <c r="AO122" s="494"/>
      <c r="AP122" s="495"/>
      <c r="AQ122" s="388"/>
      <c r="AR122" s="374"/>
      <c r="AS122" s="329"/>
      <c r="AT122" s="329"/>
    </row>
    <row r="123" spans="38:46" ht="15.75">
      <c r="AL123" s="329"/>
      <c r="AM123" s="324"/>
      <c r="AN123" s="493"/>
      <c r="AO123" s="494"/>
      <c r="AP123" s="495"/>
      <c r="AQ123" s="388"/>
      <c r="AR123" s="374"/>
      <c r="AS123" s="329"/>
      <c r="AT123" s="329"/>
    </row>
    <row r="124" spans="38:46" ht="15.75">
      <c r="AL124" s="329"/>
      <c r="AM124" s="324"/>
      <c r="AN124" s="493"/>
      <c r="AO124" s="494"/>
      <c r="AP124" s="495"/>
      <c r="AQ124" s="388"/>
      <c r="AR124" s="374"/>
      <c r="AS124" s="329"/>
      <c r="AT124" s="329"/>
    </row>
    <row r="125" spans="38:46" ht="15.75">
      <c r="AL125" s="329"/>
      <c r="AM125" s="324"/>
      <c r="AN125" s="493"/>
      <c r="AO125" s="494"/>
      <c r="AP125" s="495"/>
      <c r="AQ125" s="388"/>
      <c r="AR125" s="374"/>
      <c r="AS125" s="329"/>
      <c r="AT125" s="329"/>
    </row>
    <row r="126" spans="38:46" ht="15.75">
      <c r="AL126" s="329"/>
      <c r="AM126" s="324"/>
      <c r="AN126" s="493"/>
      <c r="AO126" s="494"/>
      <c r="AP126" s="495"/>
      <c r="AQ126" s="388"/>
      <c r="AR126" s="374"/>
      <c r="AS126" s="329"/>
      <c r="AT126" s="329"/>
    </row>
    <row r="127" spans="38:46" ht="15.75">
      <c r="AL127" s="329"/>
      <c r="AM127" s="324"/>
      <c r="AN127" s="493"/>
      <c r="AO127" s="494"/>
      <c r="AP127" s="495"/>
      <c r="AQ127" s="388"/>
      <c r="AR127" s="374"/>
      <c r="AS127" s="329"/>
      <c r="AT127" s="329"/>
    </row>
    <row r="128" spans="38:46" ht="15.75">
      <c r="AL128" s="329"/>
      <c r="AM128" s="324"/>
      <c r="AN128" s="493"/>
      <c r="AO128" s="494"/>
      <c r="AP128" s="495"/>
      <c r="AQ128" s="388"/>
      <c r="AR128" s="374"/>
      <c r="AS128" s="329"/>
      <c r="AT128" s="329"/>
    </row>
    <row r="129" spans="38:46" ht="15.75">
      <c r="AL129" s="329"/>
      <c r="AM129" s="324"/>
      <c r="AN129" s="493"/>
      <c r="AO129" s="494"/>
      <c r="AP129" s="495"/>
      <c r="AQ129" s="388"/>
      <c r="AR129" s="374"/>
      <c r="AS129" s="329"/>
      <c r="AT129" s="329"/>
    </row>
    <row r="130" spans="38:46" ht="15.75">
      <c r="AL130" s="329"/>
      <c r="AM130" s="324"/>
      <c r="AN130" s="493"/>
      <c r="AO130" s="494"/>
      <c r="AP130" s="495"/>
      <c r="AQ130" s="388"/>
      <c r="AR130" s="374"/>
      <c r="AS130" s="329"/>
      <c r="AT130" s="329"/>
    </row>
    <row r="131" spans="38:46" ht="15.75">
      <c r="AL131" s="329"/>
      <c r="AM131" s="324"/>
      <c r="AN131" s="493"/>
      <c r="AO131" s="494"/>
      <c r="AP131" s="495"/>
      <c r="AQ131" s="388"/>
      <c r="AR131" s="374"/>
      <c r="AS131" s="329"/>
      <c r="AT131" s="329"/>
    </row>
    <row r="132" spans="38:46" ht="15.75">
      <c r="AL132" s="329"/>
      <c r="AM132" s="324"/>
      <c r="AN132" s="493"/>
      <c r="AO132" s="494"/>
      <c r="AP132" s="495"/>
      <c r="AQ132" s="388"/>
      <c r="AR132" s="374"/>
      <c r="AS132" s="329"/>
      <c r="AT132" s="329"/>
    </row>
    <row r="133" spans="38:46" ht="15.75">
      <c r="AL133" s="329"/>
      <c r="AM133" s="324"/>
      <c r="AN133" s="493"/>
      <c r="AO133" s="494"/>
      <c r="AP133" s="495"/>
      <c r="AQ133" s="388"/>
      <c r="AR133" s="374"/>
      <c r="AS133" s="329"/>
      <c r="AT133" s="329"/>
    </row>
    <row r="134" spans="38:46" ht="15.75">
      <c r="AL134" s="329"/>
      <c r="AM134" s="324"/>
      <c r="AN134" s="493"/>
      <c r="AO134" s="494"/>
      <c r="AP134" s="495"/>
      <c r="AQ134" s="388"/>
      <c r="AR134" s="374"/>
      <c r="AS134" s="329"/>
      <c r="AT134" s="329"/>
    </row>
    <row r="135" spans="38:46" ht="15.75">
      <c r="AL135" s="329"/>
      <c r="AM135" s="324"/>
      <c r="AN135" s="493"/>
      <c r="AO135" s="494"/>
      <c r="AP135" s="495"/>
      <c r="AQ135" s="388"/>
      <c r="AR135" s="374"/>
      <c r="AS135" s="329"/>
      <c r="AT135" s="329"/>
    </row>
    <row r="136" spans="38:46" ht="15.75">
      <c r="AL136" s="329"/>
      <c r="AM136" s="324"/>
      <c r="AN136" s="493"/>
      <c r="AO136" s="494"/>
      <c r="AP136" s="495"/>
      <c r="AQ136" s="388"/>
      <c r="AR136" s="374"/>
      <c r="AS136" s="329"/>
      <c r="AT136" s="329"/>
    </row>
    <row r="137" spans="38:46" ht="15.75">
      <c r="AL137" s="329"/>
      <c r="AM137" s="324"/>
      <c r="AN137" s="493"/>
      <c r="AO137" s="494"/>
      <c r="AP137" s="495"/>
      <c r="AQ137" s="388"/>
      <c r="AR137" s="374"/>
      <c r="AS137" s="329"/>
      <c r="AT137" s="329"/>
    </row>
    <row r="138" spans="38:46" ht="15.75">
      <c r="AL138" s="329"/>
      <c r="AM138" s="324"/>
      <c r="AN138" s="493"/>
      <c r="AO138" s="494"/>
      <c r="AP138" s="495"/>
      <c r="AQ138" s="388"/>
      <c r="AR138" s="374"/>
      <c r="AS138" s="329"/>
      <c r="AT138" s="329"/>
    </row>
    <row r="139" spans="38:46" ht="15.75">
      <c r="AL139" s="329"/>
      <c r="AM139" s="324"/>
      <c r="AN139" s="493"/>
      <c r="AO139" s="494"/>
      <c r="AP139" s="495"/>
      <c r="AQ139" s="388"/>
      <c r="AR139" s="374"/>
      <c r="AS139" s="329"/>
      <c r="AT139" s="329"/>
    </row>
    <row r="140" spans="38:46" ht="15.75">
      <c r="AL140" s="329"/>
      <c r="AM140" s="324"/>
      <c r="AN140" s="493"/>
      <c r="AO140" s="494"/>
      <c r="AP140" s="495"/>
      <c r="AQ140" s="388"/>
      <c r="AR140" s="374"/>
      <c r="AS140" s="329"/>
      <c r="AT140" s="329"/>
    </row>
    <row r="141" spans="38:46" ht="15.75">
      <c r="AL141" s="329"/>
      <c r="AM141" s="324"/>
      <c r="AN141" s="493"/>
      <c r="AO141" s="494"/>
      <c r="AP141" s="495"/>
      <c r="AQ141" s="388"/>
      <c r="AR141" s="374"/>
      <c r="AS141" s="329"/>
      <c r="AT141" s="329"/>
    </row>
    <row r="142" spans="38:46" ht="15.75">
      <c r="AL142" s="329"/>
      <c r="AM142" s="324"/>
      <c r="AN142" s="493"/>
      <c r="AO142" s="494"/>
      <c r="AP142" s="495"/>
      <c r="AQ142" s="388"/>
      <c r="AR142" s="374"/>
      <c r="AS142" s="329"/>
      <c r="AT142" s="329"/>
    </row>
    <row r="143" spans="38:46" ht="15.75">
      <c r="AL143" s="329"/>
      <c r="AM143" s="324"/>
      <c r="AN143" s="493"/>
      <c r="AO143" s="494"/>
      <c r="AP143" s="495"/>
      <c r="AQ143" s="388"/>
      <c r="AR143" s="374"/>
      <c r="AS143" s="329"/>
      <c r="AT143" s="329"/>
    </row>
    <row r="144" spans="38:46" ht="15.75">
      <c r="AL144" s="329"/>
      <c r="AM144" s="324"/>
      <c r="AN144" s="493"/>
      <c r="AO144" s="494"/>
      <c r="AP144" s="495"/>
      <c r="AQ144" s="388"/>
      <c r="AR144" s="374"/>
      <c r="AS144" s="329"/>
      <c r="AT144" s="329"/>
    </row>
    <row r="145" spans="38:46" ht="15.75">
      <c r="AL145" s="329"/>
      <c r="AM145" s="324"/>
      <c r="AN145" s="493"/>
      <c r="AO145" s="494"/>
      <c r="AP145" s="495"/>
      <c r="AQ145" s="388"/>
      <c r="AR145" s="374"/>
      <c r="AS145" s="329"/>
      <c r="AT145" s="329"/>
    </row>
    <row r="146" spans="38:46" ht="15.75">
      <c r="AL146" s="329"/>
      <c r="AM146" s="324"/>
      <c r="AN146" s="493"/>
      <c r="AO146" s="494"/>
      <c r="AP146" s="495"/>
      <c r="AQ146" s="388"/>
      <c r="AR146" s="374"/>
      <c r="AS146" s="329"/>
      <c r="AT146" s="329"/>
    </row>
    <row r="147" spans="38:46" ht="15.75">
      <c r="AL147" s="329"/>
      <c r="AM147" s="324"/>
      <c r="AN147" s="493"/>
      <c r="AO147" s="494"/>
      <c r="AP147" s="495"/>
      <c r="AQ147" s="388"/>
      <c r="AR147" s="374"/>
      <c r="AS147" s="329"/>
      <c r="AT147" s="329"/>
    </row>
    <row r="148" spans="38:46" ht="15.75">
      <c r="AL148" s="329"/>
      <c r="AM148" s="324"/>
      <c r="AN148" s="493"/>
      <c r="AO148" s="494"/>
      <c r="AP148" s="495"/>
      <c r="AQ148" s="388"/>
      <c r="AR148" s="374"/>
      <c r="AS148" s="329"/>
      <c r="AT148" s="329"/>
    </row>
    <row r="149" spans="38:46" ht="15.75">
      <c r="AL149" s="329"/>
      <c r="AM149" s="324"/>
      <c r="AN149" s="493"/>
      <c r="AO149" s="494"/>
      <c r="AP149" s="495"/>
      <c r="AQ149" s="388"/>
      <c r="AR149" s="374"/>
      <c r="AS149" s="329"/>
      <c r="AT149" s="329"/>
    </row>
    <row r="150" spans="38:46" ht="15.75">
      <c r="AL150" s="329"/>
      <c r="AM150" s="324"/>
      <c r="AN150" s="493"/>
      <c r="AO150" s="494"/>
      <c r="AP150" s="495"/>
      <c r="AQ150" s="388"/>
      <c r="AR150" s="374"/>
      <c r="AS150" s="329"/>
      <c r="AT150" s="329"/>
    </row>
    <row r="151" spans="38:46" ht="15.75">
      <c r="AL151" s="329"/>
      <c r="AM151" s="324"/>
      <c r="AN151" s="493"/>
      <c r="AO151" s="494"/>
      <c r="AP151" s="495"/>
      <c r="AQ151" s="388"/>
      <c r="AR151" s="374"/>
      <c r="AS151" s="329"/>
      <c r="AT151" s="329"/>
    </row>
    <row r="152" spans="38:46" ht="15.75">
      <c r="AL152" s="329"/>
      <c r="AM152" s="324"/>
      <c r="AN152" s="493"/>
      <c r="AO152" s="494"/>
      <c r="AP152" s="495"/>
      <c r="AQ152" s="388"/>
      <c r="AR152" s="374"/>
      <c r="AS152" s="329"/>
      <c r="AT152" s="329"/>
    </row>
    <row r="153" spans="38:46" ht="15.75">
      <c r="AL153" s="329"/>
      <c r="AM153" s="324"/>
      <c r="AN153" s="493"/>
      <c r="AO153" s="494"/>
      <c r="AP153" s="495"/>
      <c r="AQ153" s="388"/>
      <c r="AR153" s="374"/>
      <c r="AS153" s="329"/>
      <c r="AT153" s="329"/>
    </row>
    <row r="154" spans="38:46" ht="15.75">
      <c r="AL154" s="329"/>
      <c r="AM154" s="324"/>
      <c r="AN154" s="493"/>
      <c r="AO154" s="494"/>
      <c r="AP154" s="495"/>
      <c r="AQ154" s="388"/>
      <c r="AR154" s="374"/>
      <c r="AS154" s="329"/>
      <c r="AT154" s="329"/>
    </row>
    <row r="155" spans="38:46" ht="15.75">
      <c r="AL155" s="329"/>
      <c r="AM155" s="324"/>
      <c r="AN155" s="493"/>
      <c r="AO155" s="494"/>
      <c r="AP155" s="495"/>
      <c r="AQ155" s="388"/>
      <c r="AR155" s="374"/>
      <c r="AS155" s="329"/>
      <c r="AT155" s="329"/>
    </row>
    <row r="156" spans="38:46" ht="15.75">
      <c r="AL156" s="329"/>
      <c r="AM156" s="324"/>
      <c r="AN156" s="493"/>
      <c r="AO156" s="494"/>
      <c r="AP156" s="495"/>
      <c r="AQ156" s="388"/>
      <c r="AR156" s="374"/>
      <c r="AS156" s="329"/>
      <c r="AT156" s="329"/>
    </row>
    <row r="157" spans="38:46" ht="15.75">
      <c r="AL157" s="329"/>
      <c r="AM157" s="324"/>
      <c r="AN157" s="493"/>
      <c r="AO157" s="494"/>
      <c r="AP157" s="495"/>
      <c r="AQ157" s="388"/>
      <c r="AR157" s="374"/>
      <c r="AS157" s="329"/>
      <c r="AT157" s="329"/>
    </row>
    <row r="158" spans="38:46" ht="15.75">
      <c r="AL158" s="329"/>
      <c r="AM158" s="324"/>
      <c r="AN158" s="493"/>
      <c r="AO158" s="494"/>
      <c r="AP158" s="495"/>
      <c r="AQ158" s="388"/>
      <c r="AR158" s="374"/>
      <c r="AS158" s="329"/>
      <c r="AT158" s="329"/>
    </row>
    <row r="159" spans="38:46" ht="15.75">
      <c r="AL159" s="329"/>
      <c r="AM159" s="324"/>
      <c r="AN159" s="493"/>
      <c r="AO159" s="494"/>
      <c r="AP159" s="495"/>
      <c r="AQ159" s="388"/>
      <c r="AR159" s="374"/>
      <c r="AS159" s="329"/>
      <c r="AT159" s="329"/>
    </row>
    <row r="160" spans="38:46" ht="15.75">
      <c r="AL160" s="329"/>
      <c r="AM160" s="324"/>
      <c r="AN160" s="493"/>
      <c r="AO160" s="494"/>
      <c r="AP160" s="495"/>
      <c r="AQ160" s="388"/>
      <c r="AR160" s="374"/>
      <c r="AS160" s="329"/>
      <c r="AT160" s="329"/>
    </row>
    <row r="161" spans="38:46" ht="15.75">
      <c r="AL161" s="329"/>
      <c r="AM161" s="324"/>
      <c r="AN161" s="493"/>
      <c r="AO161" s="494"/>
      <c r="AP161" s="495"/>
      <c r="AQ161" s="388"/>
      <c r="AR161" s="374"/>
      <c r="AS161" s="329"/>
      <c r="AT161" s="329"/>
    </row>
    <row r="162" spans="38:46" ht="15.75">
      <c r="AL162" s="329"/>
      <c r="AM162" s="324"/>
      <c r="AN162" s="493"/>
      <c r="AO162" s="494"/>
      <c r="AP162" s="495"/>
      <c r="AQ162" s="388"/>
      <c r="AR162" s="374"/>
      <c r="AS162" s="329"/>
      <c r="AT162" s="329"/>
    </row>
    <row r="163" spans="38:46" ht="15.75">
      <c r="AL163" s="329"/>
      <c r="AM163" s="324"/>
      <c r="AN163" s="493"/>
      <c r="AO163" s="494"/>
      <c r="AP163" s="495"/>
      <c r="AQ163" s="388"/>
      <c r="AR163" s="374"/>
      <c r="AS163" s="329"/>
      <c r="AT163" s="329"/>
    </row>
    <row r="164" spans="38:46" ht="15.75">
      <c r="AL164" s="329"/>
      <c r="AM164" s="324"/>
      <c r="AN164" s="493"/>
      <c r="AO164" s="494"/>
      <c r="AP164" s="495"/>
      <c r="AQ164" s="388"/>
      <c r="AR164" s="374"/>
      <c r="AS164" s="329"/>
      <c r="AT164" s="329"/>
    </row>
    <row r="165" spans="38:46" ht="15.75">
      <c r="AL165" s="329"/>
      <c r="AM165" s="324"/>
      <c r="AN165" s="493"/>
      <c r="AO165" s="494"/>
      <c r="AP165" s="495"/>
      <c r="AQ165" s="388"/>
      <c r="AR165" s="374"/>
      <c r="AS165" s="329"/>
      <c r="AT165" s="329"/>
    </row>
    <row r="166" spans="38:46" ht="15.75">
      <c r="AL166" s="329"/>
      <c r="AM166" s="324"/>
      <c r="AN166" s="493"/>
      <c r="AO166" s="494"/>
      <c r="AP166" s="495"/>
      <c r="AQ166" s="388"/>
      <c r="AR166" s="374"/>
      <c r="AS166" s="329"/>
      <c r="AT166" s="329"/>
    </row>
    <row r="167" spans="38:46" ht="15.75">
      <c r="AL167" s="329"/>
      <c r="AM167" s="324"/>
      <c r="AN167" s="493"/>
      <c r="AO167" s="494"/>
      <c r="AP167" s="495"/>
      <c r="AQ167" s="388"/>
      <c r="AR167" s="374"/>
      <c r="AS167" s="329"/>
      <c r="AT167" s="329"/>
    </row>
    <row r="168" spans="38:46" ht="15.75">
      <c r="AL168" s="329"/>
      <c r="AM168" s="324"/>
      <c r="AN168" s="493"/>
      <c r="AO168" s="494"/>
      <c r="AP168" s="495"/>
      <c r="AQ168" s="388"/>
      <c r="AR168" s="374"/>
      <c r="AS168" s="329"/>
      <c r="AT168" s="329"/>
    </row>
    <row r="169" spans="38:46" ht="15.75">
      <c r="AL169" s="329"/>
      <c r="AM169" s="324"/>
      <c r="AN169" s="493"/>
      <c r="AO169" s="494"/>
      <c r="AP169" s="495"/>
      <c r="AQ169" s="388"/>
      <c r="AR169" s="374"/>
      <c r="AS169" s="329"/>
      <c r="AT169" s="329"/>
    </row>
    <row r="170" spans="38:46" ht="15.75">
      <c r="AL170" s="329"/>
      <c r="AM170" s="324"/>
      <c r="AN170" s="493"/>
      <c r="AO170" s="494"/>
      <c r="AP170" s="495"/>
      <c r="AQ170" s="388"/>
      <c r="AR170" s="374"/>
      <c r="AS170" s="329"/>
      <c r="AT170" s="329"/>
    </row>
    <row r="171" spans="38:46" ht="15.75">
      <c r="AL171" s="329"/>
      <c r="AM171" s="324"/>
      <c r="AN171" s="493"/>
      <c r="AO171" s="494"/>
      <c r="AP171" s="495"/>
      <c r="AQ171" s="388"/>
      <c r="AR171" s="374"/>
      <c r="AS171" s="329"/>
      <c r="AT171" s="329"/>
    </row>
    <row r="172" spans="38:46" ht="15.75">
      <c r="AL172" s="329"/>
      <c r="AM172" s="324"/>
      <c r="AN172" s="493"/>
      <c r="AO172" s="494"/>
      <c r="AP172" s="495"/>
      <c r="AQ172" s="388"/>
      <c r="AR172" s="374"/>
      <c r="AS172" s="329"/>
      <c r="AT172" s="329"/>
    </row>
    <row r="173" spans="38:46" ht="15.75">
      <c r="AL173" s="329"/>
      <c r="AM173" s="324"/>
      <c r="AN173" s="493"/>
      <c r="AO173" s="494"/>
      <c r="AP173" s="495"/>
      <c r="AQ173" s="388"/>
      <c r="AR173" s="374"/>
      <c r="AS173" s="329"/>
      <c r="AT173" s="329"/>
    </row>
    <row r="174" spans="38:46" ht="15.75">
      <c r="AL174" s="329"/>
      <c r="AM174" s="324"/>
      <c r="AN174" s="493"/>
      <c r="AO174" s="494"/>
      <c r="AP174" s="495"/>
      <c r="AQ174" s="388"/>
      <c r="AR174" s="374"/>
      <c r="AS174" s="329"/>
      <c r="AT174" s="329"/>
    </row>
    <row r="175" spans="38:46" ht="15.75">
      <c r="AL175" s="329"/>
      <c r="AM175" s="324"/>
      <c r="AN175" s="493"/>
      <c r="AO175" s="494"/>
      <c r="AP175" s="495"/>
      <c r="AQ175" s="388"/>
      <c r="AR175" s="374"/>
      <c r="AS175" s="329"/>
      <c r="AT175" s="329"/>
    </row>
    <row r="176" spans="38:46" ht="15.75">
      <c r="AL176" s="329"/>
      <c r="AM176" s="324"/>
      <c r="AN176" s="493"/>
      <c r="AO176" s="494"/>
      <c r="AP176" s="495"/>
      <c r="AQ176" s="388"/>
      <c r="AR176" s="374"/>
      <c r="AS176" s="329"/>
      <c r="AT176" s="329"/>
    </row>
    <row r="177" spans="38:46" ht="15.75">
      <c r="AL177" s="329"/>
      <c r="AM177" s="324"/>
      <c r="AN177" s="493"/>
      <c r="AO177" s="494"/>
      <c r="AP177" s="495"/>
      <c r="AQ177" s="388"/>
      <c r="AR177" s="374"/>
      <c r="AS177" s="329"/>
      <c r="AT177" s="329"/>
    </row>
    <row r="178" spans="38:46" ht="15.75">
      <c r="AL178" s="329"/>
      <c r="AM178" s="324"/>
      <c r="AN178" s="493"/>
      <c r="AO178" s="494"/>
      <c r="AP178" s="495"/>
      <c r="AQ178" s="388"/>
      <c r="AR178" s="374"/>
      <c r="AS178" s="329"/>
      <c r="AT178" s="329"/>
    </row>
    <row r="179" spans="38:46" ht="15.75">
      <c r="AL179" s="329"/>
      <c r="AM179" s="324"/>
      <c r="AN179" s="493"/>
      <c r="AO179" s="494"/>
      <c r="AP179" s="495"/>
      <c r="AQ179" s="388"/>
      <c r="AR179" s="374"/>
      <c r="AS179" s="329"/>
      <c r="AT179" s="329"/>
    </row>
    <row r="180" spans="38:46" ht="15.75">
      <c r="AL180" s="329"/>
      <c r="AM180" s="324"/>
      <c r="AN180" s="493"/>
      <c r="AO180" s="494"/>
      <c r="AP180" s="495"/>
      <c r="AQ180" s="388"/>
      <c r="AR180" s="374"/>
      <c r="AS180" s="329"/>
      <c r="AT180" s="329"/>
    </row>
    <row r="181" spans="38:46" ht="15.75">
      <c r="AL181" s="329"/>
      <c r="AM181" s="324"/>
      <c r="AN181" s="493"/>
      <c r="AO181" s="494"/>
      <c r="AP181" s="495"/>
      <c r="AQ181" s="388"/>
      <c r="AR181" s="374"/>
      <c r="AS181" s="329"/>
      <c r="AT181" s="329"/>
    </row>
    <row r="182" spans="38:46" ht="15.75">
      <c r="AL182" s="329"/>
      <c r="AM182" s="324"/>
      <c r="AN182" s="493"/>
      <c r="AO182" s="494"/>
      <c r="AP182" s="495"/>
      <c r="AQ182" s="388"/>
      <c r="AR182" s="374"/>
      <c r="AS182" s="329"/>
      <c r="AT182" s="329"/>
    </row>
    <row r="183" spans="38:46" ht="15.75">
      <c r="AL183" s="329"/>
      <c r="AM183" s="324"/>
      <c r="AN183" s="493"/>
      <c r="AO183" s="494"/>
      <c r="AP183" s="495"/>
      <c r="AQ183" s="388"/>
      <c r="AR183" s="374"/>
      <c r="AS183" s="329"/>
      <c r="AT183" s="329"/>
    </row>
    <row r="184" spans="38:46" ht="15.75">
      <c r="AL184" s="329"/>
      <c r="AM184" s="324"/>
      <c r="AN184" s="493"/>
      <c r="AO184" s="494"/>
      <c r="AP184" s="495"/>
      <c r="AQ184" s="388"/>
      <c r="AR184" s="374"/>
      <c r="AS184" s="329"/>
      <c r="AT184" s="329"/>
    </row>
    <row r="185" spans="38:46" ht="15.75">
      <c r="AL185" s="329"/>
      <c r="AM185" s="324"/>
      <c r="AN185" s="493"/>
      <c r="AO185" s="494"/>
      <c r="AP185" s="495"/>
      <c r="AQ185" s="388"/>
      <c r="AR185" s="374"/>
      <c r="AS185" s="329"/>
      <c r="AT185" s="329"/>
    </row>
    <row r="186" spans="38:46" ht="15.75">
      <c r="AL186" s="329"/>
      <c r="AM186" s="324"/>
      <c r="AN186" s="493"/>
      <c r="AO186" s="494"/>
      <c r="AP186" s="495"/>
      <c r="AQ186" s="388"/>
      <c r="AR186" s="374"/>
      <c r="AS186" s="329"/>
      <c r="AT186" s="329"/>
    </row>
    <row r="187" spans="38:46" ht="15.75">
      <c r="AL187" s="329"/>
      <c r="AM187" s="324"/>
      <c r="AN187" s="493"/>
      <c r="AO187" s="494"/>
      <c r="AP187" s="495"/>
      <c r="AQ187" s="388"/>
      <c r="AR187" s="374"/>
      <c r="AS187" s="329"/>
      <c r="AT187" s="329"/>
    </row>
    <row r="188" spans="38:46" ht="15.75">
      <c r="AL188" s="329"/>
      <c r="AM188" s="324"/>
      <c r="AN188" s="493"/>
      <c r="AO188" s="494"/>
      <c r="AP188" s="495"/>
      <c r="AQ188" s="388"/>
      <c r="AR188" s="374"/>
      <c r="AS188" s="329"/>
      <c r="AT188" s="329"/>
    </row>
    <row r="189" spans="38:46" ht="15.75">
      <c r="AL189" s="329"/>
      <c r="AM189" s="324"/>
      <c r="AN189" s="493"/>
      <c r="AO189" s="494"/>
      <c r="AP189" s="495"/>
      <c r="AQ189" s="388"/>
      <c r="AR189" s="374"/>
      <c r="AS189" s="329"/>
      <c r="AT189" s="329"/>
    </row>
    <row r="190" spans="38:46" ht="15.75">
      <c r="AL190" s="329"/>
      <c r="AM190" s="324"/>
      <c r="AN190" s="493"/>
      <c r="AO190" s="494"/>
      <c r="AP190" s="495"/>
      <c r="AQ190" s="388"/>
      <c r="AR190" s="374"/>
      <c r="AS190" s="329"/>
      <c r="AT190" s="329"/>
    </row>
    <row r="191" spans="38:46" ht="15.75">
      <c r="AL191" s="329"/>
      <c r="AM191" s="324"/>
      <c r="AN191" s="493"/>
      <c r="AO191" s="494"/>
      <c r="AP191" s="495"/>
      <c r="AQ191" s="388"/>
      <c r="AR191" s="374"/>
      <c r="AS191" s="329"/>
      <c r="AT191" s="329"/>
    </row>
    <row r="192" spans="38:46" ht="15.75">
      <c r="AL192" s="329"/>
      <c r="AM192" s="324"/>
      <c r="AN192" s="493"/>
      <c r="AO192" s="494"/>
      <c r="AP192" s="495"/>
      <c r="AQ192" s="388"/>
      <c r="AR192" s="374"/>
      <c r="AS192" s="329"/>
      <c r="AT192" s="329"/>
    </row>
    <row r="193" spans="38:46" ht="15.75">
      <c r="AL193" s="329"/>
      <c r="AM193" s="324"/>
      <c r="AN193" s="493"/>
      <c r="AO193" s="494"/>
      <c r="AP193" s="495"/>
      <c r="AQ193" s="388"/>
      <c r="AR193" s="374"/>
      <c r="AS193" s="329"/>
      <c r="AT193" s="329"/>
    </row>
    <row r="194" spans="38:46" ht="15.75">
      <c r="AL194" s="329"/>
      <c r="AM194" s="324"/>
      <c r="AN194" s="493"/>
      <c r="AO194" s="494"/>
      <c r="AP194" s="495"/>
      <c r="AQ194" s="388"/>
      <c r="AR194" s="374"/>
      <c r="AS194" s="329"/>
      <c r="AT194" s="329"/>
    </row>
    <row r="195" spans="38:46" ht="15.75">
      <c r="AL195" s="329"/>
      <c r="AM195" s="324"/>
      <c r="AN195" s="493"/>
      <c r="AO195" s="494"/>
      <c r="AP195" s="495"/>
      <c r="AQ195" s="388"/>
      <c r="AR195" s="374"/>
      <c r="AS195" s="329"/>
      <c r="AT195" s="329"/>
    </row>
    <row r="196" spans="38:46" ht="15.75">
      <c r="AL196" s="329"/>
      <c r="AM196" s="324"/>
      <c r="AN196" s="493"/>
      <c r="AO196" s="494"/>
      <c r="AP196" s="495"/>
      <c r="AQ196" s="388"/>
      <c r="AR196" s="374"/>
      <c r="AS196" s="329"/>
      <c r="AT196" s="329"/>
    </row>
    <row r="197" spans="38:46" ht="15.75">
      <c r="AL197" s="329"/>
      <c r="AM197" s="324"/>
      <c r="AN197" s="493"/>
      <c r="AO197" s="494"/>
      <c r="AP197" s="495"/>
      <c r="AQ197" s="388"/>
      <c r="AR197" s="374"/>
      <c r="AS197" s="329"/>
      <c r="AT197" s="329"/>
    </row>
    <row r="198" spans="38:46" ht="15.75">
      <c r="AL198" s="329"/>
      <c r="AM198" s="324"/>
      <c r="AN198" s="493"/>
      <c r="AO198" s="494"/>
      <c r="AP198" s="495"/>
      <c r="AQ198" s="388"/>
      <c r="AR198" s="374"/>
      <c r="AS198" s="329"/>
      <c r="AT198" s="329"/>
    </row>
    <row r="199" spans="38:46" ht="15.75">
      <c r="AL199" s="329"/>
      <c r="AM199" s="324"/>
      <c r="AN199" s="493"/>
      <c r="AO199" s="494"/>
      <c r="AP199" s="495"/>
      <c r="AQ199" s="388"/>
      <c r="AR199" s="374"/>
      <c r="AS199" s="329"/>
      <c r="AT199" s="329"/>
    </row>
    <row r="200" spans="38:46" ht="15.75">
      <c r="AL200" s="329"/>
      <c r="AM200" s="324"/>
      <c r="AN200" s="493"/>
      <c r="AO200" s="494"/>
      <c r="AP200" s="495"/>
      <c r="AQ200" s="388"/>
      <c r="AR200" s="374"/>
      <c r="AS200" s="329"/>
      <c r="AT200" s="329"/>
    </row>
    <row r="201" spans="38:46" ht="15.75">
      <c r="AL201" s="329"/>
      <c r="AM201" s="324"/>
      <c r="AN201" s="493"/>
      <c r="AO201" s="494"/>
      <c r="AP201" s="495"/>
      <c r="AQ201" s="388"/>
      <c r="AR201" s="374"/>
      <c r="AS201" s="329"/>
      <c r="AT201" s="329"/>
    </row>
    <row r="202" spans="38:46" ht="15.75">
      <c r="AL202" s="329"/>
      <c r="AM202" s="324"/>
      <c r="AN202" s="493"/>
      <c r="AO202" s="494"/>
      <c r="AP202" s="495"/>
      <c r="AQ202" s="388"/>
      <c r="AR202" s="374"/>
      <c r="AS202" s="329"/>
      <c r="AT202" s="329"/>
    </row>
    <row r="203" spans="38:46" ht="15.75">
      <c r="AL203" s="329"/>
      <c r="AM203" s="324"/>
      <c r="AN203" s="493"/>
      <c r="AO203" s="494"/>
      <c r="AP203" s="495"/>
      <c r="AQ203" s="388"/>
      <c r="AR203" s="374"/>
      <c r="AS203" s="329"/>
      <c r="AT203" s="329"/>
    </row>
    <row r="204" spans="38:46" ht="15.75">
      <c r="AL204" s="329"/>
      <c r="AM204" s="324"/>
      <c r="AN204" s="493"/>
      <c r="AO204" s="494"/>
      <c r="AP204" s="495"/>
      <c r="AQ204" s="388"/>
      <c r="AR204" s="374"/>
      <c r="AS204" s="329"/>
      <c r="AT204" s="329"/>
    </row>
    <row r="205" spans="38:46" ht="15.75">
      <c r="AL205" s="329"/>
      <c r="AM205" s="324"/>
      <c r="AN205" s="493"/>
      <c r="AO205" s="494"/>
      <c r="AP205" s="495"/>
      <c r="AQ205" s="388"/>
      <c r="AR205" s="374"/>
      <c r="AS205" s="329"/>
      <c r="AT205" s="329"/>
    </row>
    <row r="206" spans="38:46" ht="15.75">
      <c r="AL206" s="329"/>
      <c r="AM206" s="324"/>
      <c r="AN206" s="493"/>
      <c r="AO206" s="494"/>
      <c r="AP206" s="495"/>
      <c r="AQ206" s="388"/>
      <c r="AR206" s="374"/>
      <c r="AS206" s="329"/>
      <c r="AT206" s="329"/>
    </row>
    <row r="207" spans="38:46" ht="15.75">
      <c r="AL207" s="329"/>
      <c r="AM207" s="324"/>
      <c r="AN207" s="493"/>
      <c r="AO207" s="494"/>
      <c r="AP207" s="495"/>
      <c r="AQ207" s="388"/>
      <c r="AR207" s="374"/>
      <c r="AS207" s="329"/>
      <c r="AT207" s="329"/>
    </row>
    <row r="208" spans="38:46" ht="15.75">
      <c r="AL208" s="329"/>
      <c r="AM208" s="324"/>
      <c r="AN208" s="493"/>
      <c r="AO208" s="494"/>
      <c r="AP208" s="495"/>
      <c r="AQ208" s="388"/>
      <c r="AR208" s="374"/>
      <c r="AS208" s="329"/>
      <c r="AT208" s="329"/>
    </row>
    <row r="209" spans="38:46" ht="15.75">
      <c r="AL209" s="329"/>
      <c r="AM209" s="324"/>
      <c r="AN209" s="493"/>
      <c r="AO209" s="494"/>
      <c r="AP209" s="495"/>
      <c r="AQ209" s="388"/>
      <c r="AR209" s="374"/>
      <c r="AS209" s="329"/>
      <c r="AT209" s="329"/>
    </row>
    <row r="210" spans="38:46" ht="15.75">
      <c r="AL210" s="329"/>
      <c r="AM210" s="324"/>
      <c r="AN210" s="493"/>
      <c r="AO210" s="494"/>
      <c r="AP210" s="495"/>
      <c r="AQ210" s="388"/>
      <c r="AR210" s="374"/>
      <c r="AS210" s="329"/>
      <c r="AT210" s="329"/>
    </row>
    <row r="211" spans="38:46" ht="15.75">
      <c r="AL211" s="329"/>
      <c r="AM211" s="324"/>
      <c r="AN211" s="493"/>
      <c r="AO211" s="494"/>
      <c r="AP211" s="495"/>
      <c r="AQ211" s="388"/>
      <c r="AR211" s="374"/>
      <c r="AS211" s="329"/>
      <c r="AT211" s="329"/>
    </row>
    <row r="212" spans="38:46" ht="15.75">
      <c r="AL212" s="329"/>
      <c r="AM212" s="324"/>
      <c r="AN212" s="493"/>
      <c r="AO212" s="494"/>
      <c r="AP212" s="495"/>
      <c r="AQ212" s="388"/>
      <c r="AR212" s="374"/>
      <c r="AS212" s="329"/>
      <c r="AT212" s="329"/>
    </row>
    <row r="213" spans="38:46" ht="15.75">
      <c r="AL213" s="329"/>
      <c r="AM213" s="324"/>
      <c r="AN213" s="493"/>
      <c r="AO213" s="494"/>
      <c r="AP213" s="495"/>
      <c r="AQ213" s="388"/>
      <c r="AR213" s="374"/>
      <c r="AS213" s="329"/>
      <c r="AT213" s="329"/>
    </row>
    <row r="214" spans="38:46" ht="15.75">
      <c r="AL214" s="329"/>
      <c r="AM214" s="324"/>
      <c r="AN214" s="493"/>
      <c r="AO214" s="494"/>
      <c r="AP214" s="495"/>
      <c r="AQ214" s="388"/>
      <c r="AR214" s="374"/>
      <c r="AS214" s="329"/>
      <c r="AT214" s="329"/>
    </row>
    <row r="215" spans="38:46" ht="15.75">
      <c r="AL215" s="329"/>
      <c r="AM215" s="324"/>
      <c r="AN215" s="493"/>
      <c r="AO215" s="494"/>
      <c r="AP215" s="495"/>
      <c r="AQ215" s="388"/>
      <c r="AR215" s="374"/>
      <c r="AS215" s="329"/>
      <c r="AT215" s="329"/>
    </row>
    <row r="216" spans="38:46" ht="15.75">
      <c r="AL216" s="329"/>
      <c r="AM216" s="324"/>
      <c r="AN216" s="493"/>
      <c r="AO216" s="494"/>
      <c r="AP216" s="495"/>
      <c r="AQ216" s="388"/>
      <c r="AR216" s="374"/>
      <c r="AS216" s="329"/>
      <c r="AT216" s="329"/>
    </row>
    <row r="217" spans="38:46" ht="15.75">
      <c r="AL217" s="329"/>
      <c r="AM217" s="324"/>
      <c r="AN217" s="493"/>
      <c r="AO217" s="494"/>
      <c r="AP217" s="495"/>
      <c r="AQ217" s="388"/>
      <c r="AR217" s="374"/>
      <c r="AS217" s="329"/>
      <c r="AT217" s="329"/>
    </row>
    <row r="218" spans="38:46" ht="15.75">
      <c r="AL218" s="329"/>
      <c r="AM218" s="324"/>
      <c r="AN218" s="493"/>
      <c r="AO218" s="494"/>
      <c r="AP218" s="495"/>
      <c r="AQ218" s="388"/>
      <c r="AR218" s="374"/>
      <c r="AS218" s="329"/>
      <c r="AT218" s="329"/>
    </row>
    <row r="219" spans="38:46" ht="15.75">
      <c r="AL219" s="329"/>
      <c r="AM219" s="324"/>
      <c r="AN219" s="493"/>
      <c r="AO219" s="494"/>
      <c r="AP219" s="495"/>
      <c r="AQ219" s="388"/>
      <c r="AR219" s="374"/>
      <c r="AS219" s="329"/>
      <c r="AT219" s="329"/>
    </row>
    <row r="220" spans="38:46" ht="15.75">
      <c r="AL220" s="329"/>
      <c r="AM220" s="324"/>
      <c r="AN220" s="493"/>
      <c r="AO220" s="494"/>
      <c r="AP220" s="495"/>
      <c r="AQ220" s="388"/>
      <c r="AR220" s="374"/>
      <c r="AS220" s="329"/>
      <c r="AT220" s="329"/>
    </row>
    <row r="221" spans="38:46" ht="15.75">
      <c r="AL221" s="329"/>
      <c r="AM221" s="324"/>
      <c r="AN221" s="493"/>
      <c r="AO221" s="494"/>
      <c r="AP221" s="495"/>
      <c r="AQ221" s="388"/>
      <c r="AR221" s="374"/>
      <c r="AS221" s="329"/>
      <c r="AT221" s="329"/>
    </row>
    <row r="222" spans="38:46" ht="15.75">
      <c r="AL222" s="329"/>
      <c r="AM222" s="324"/>
      <c r="AN222" s="493"/>
      <c r="AO222" s="494"/>
      <c r="AP222" s="495"/>
      <c r="AQ222" s="388"/>
      <c r="AR222" s="374"/>
      <c r="AS222" s="329"/>
      <c r="AT222" s="329"/>
    </row>
    <row r="223" spans="38:46" ht="15.75">
      <c r="AL223" s="329"/>
      <c r="AM223" s="324"/>
      <c r="AN223" s="493"/>
      <c r="AO223" s="494"/>
      <c r="AP223" s="495"/>
      <c r="AQ223" s="388"/>
      <c r="AR223" s="374"/>
      <c r="AS223" s="329"/>
      <c r="AT223" s="329"/>
    </row>
    <row r="224" spans="38:46" ht="15.75">
      <c r="AL224" s="329"/>
      <c r="AM224" s="324"/>
      <c r="AN224" s="493"/>
      <c r="AO224" s="494"/>
      <c r="AP224" s="495"/>
      <c r="AQ224" s="388"/>
      <c r="AR224" s="374"/>
      <c r="AS224" s="329"/>
      <c r="AT224" s="329"/>
    </row>
    <row r="225" spans="38:46" ht="15.75">
      <c r="AL225" s="329"/>
      <c r="AM225" s="324"/>
      <c r="AN225" s="493"/>
      <c r="AO225" s="494"/>
      <c r="AP225" s="495"/>
      <c r="AQ225" s="388"/>
      <c r="AR225" s="374"/>
      <c r="AS225" s="329"/>
      <c r="AT225" s="329"/>
    </row>
    <row r="226" spans="38:46" ht="15.75">
      <c r="AL226" s="329"/>
      <c r="AM226" s="324"/>
      <c r="AN226" s="493"/>
      <c r="AO226" s="494"/>
      <c r="AP226" s="495"/>
      <c r="AQ226" s="388"/>
      <c r="AR226" s="374"/>
      <c r="AS226" s="329"/>
      <c r="AT226" s="329"/>
    </row>
    <row r="227" spans="38:46" ht="15.75">
      <c r="AL227" s="329"/>
      <c r="AM227" s="324"/>
      <c r="AN227" s="493"/>
      <c r="AO227" s="494"/>
      <c r="AP227" s="495"/>
      <c r="AQ227" s="388"/>
      <c r="AR227" s="374"/>
      <c r="AS227" s="329"/>
      <c r="AT227" s="329"/>
    </row>
    <row r="228" spans="38:46" ht="15.75">
      <c r="AL228" s="329"/>
      <c r="AM228" s="324"/>
      <c r="AN228" s="493"/>
      <c r="AO228" s="494"/>
      <c r="AP228" s="495"/>
      <c r="AQ228" s="388"/>
      <c r="AR228" s="374"/>
      <c r="AS228" s="329"/>
      <c r="AT228" s="329"/>
    </row>
    <row r="229" spans="38:46" ht="15.75">
      <c r="AL229" s="329"/>
      <c r="AM229" s="324"/>
      <c r="AN229" s="493"/>
      <c r="AO229" s="494"/>
      <c r="AP229" s="495"/>
      <c r="AQ229" s="388"/>
      <c r="AR229" s="374"/>
      <c r="AS229" s="329"/>
      <c r="AT229" s="329"/>
    </row>
    <row r="230" spans="38:46" ht="15.75">
      <c r="AL230" s="329"/>
      <c r="AM230" s="324"/>
      <c r="AN230" s="493"/>
      <c r="AO230" s="494"/>
      <c r="AP230" s="495"/>
      <c r="AQ230" s="388"/>
      <c r="AR230" s="374"/>
      <c r="AS230" s="329"/>
      <c r="AT230" s="329"/>
    </row>
    <row r="231" spans="38:46" ht="15.75">
      <c r="AL231" s="329"/>
      <c r="AM231" s="324"/>
      <c r="AN231" s="493"/>
      <c r="AO231" s="494"/>
      <c r="AP231" s="495"/>
      <c r="AQ231" s="388"/>
      <c r="AR231" s="374"/>
      <c r="AS231" s="329"/>
      <c r="AT231" s="329"/>
    </row>
    <row r="232" spans="38:46" ht="15.75">
      <c r="AL232" s="329"/>
      <c r="AM232" s="324"/>
      <c r="AN232" s="493"/>
      <c r="AO232" s="494"/>
      <c r="AP232" s="495"/>
      <c r="AQ232" s="388"/>
      <c r="AR232" s="374"/>
      <c r="AS232" s="329"/>
      <c r="AT232" s="329"/>
    </row>
    <row r="233" spans="38:46" ht="15.75">
      <c r="AL233" s="329"/>
      <c r="AM233" s="324"/>
      <c r="AN233" s="493"/>
      <c r="AO233" s="494"/>
      <c r="AP233" s="495"/>
      <c r="AQ233" s="388"/>
      <c r="AR233" s="374"/>
      <c r="AS233" s="329"/>
      <c r="AT233" s="329"/>
    </row>
    <row r="234" spans="38:46" ht="15.75">
      <c r="AL234" s="329"/>
      <c r="AM234" s="324"/>
      <c r="AN234" s="493"/>
      <c r="AO234" s="494"/>
      <c r="AP234" s="495"/>
      <c r="AQ234" s="388"/>
      <c r="AR234" s="374"/>
      <c r="AS234" s="329"/>
      <c r="AT234" s="329"/>
    </row>
    <row r="235" spans="38:46" ht="15.75">
      <c r="AL235" s="329"/>
      <c r="AM235" s="324"/>
      <c r="AN235" s="493"/>
      <c r="AO235" s="494"/>
      <c r="AP235" s="495"/>
      <c r="AQ235" s="388"/>
      <c r="AR235" s="374"/>
      <c r="AS235" s="329"/>
      <c r="AT235" s="329"/>
    </row>
    <row r="236" spans="38:46" ht="15.75">
      <c r="AL236" s="329"/>
      <c r="AM236" s="324"/>
      <c r="AN236" s="493"/>
      <c r="AO236" s="494"/>
      <c r="AP236" s="495"/>
      <c r="AQ236" s="388"/>
      <c r="AR236" s="374"/>
      <c r="AS236" s="329"/>
      <c r="AT236" s="329"/>
    </row>
    <row r="237" spans="38:46" ht="15.75">
      <c r="AL237" s="329"/>
      <c r="AM237" s="324"/>
      <c r="AN237" s="493"/>
      <c r="AO237" s="494"/>
      <c r="AP237" s="495"/>
      <c r="AQ237" s="388"/>
      <c r="AR237" s="374"/>
      <c r="AS237" s="329"/>
      <c r="AT237" s="329"/>
    </row>
    <row r="238" spans="38:46" ht="15.75">
      <c r="AL238" s="329"/>
      <c r="AM238" s="324"/>
      <c r="AN238" s="493"/>
      <c r="AO238" s="494"/>
      <c r="AP238" s="495"/>
      <c r="AQ238" s="388"/>
      <c r="AR238" s="374"/>
      <c r="AS238" s="329"/>
      <c r="AT238" s="329"/>
    </row>
    <row r="239" spans="38:46" ht="15.75">
      <c r="AL239" s="329"/>
      <c r="AM239" s="324"/>
      <c r="AN239" s="493"/>
      <c r="AO239" s="494"/>
      <c r="AP239" s="495"/>
      <c r="AQ239" s="388"/>
      <c r="AR239" s="374"/>
      <c r="AS239" s="329"/>
      <c r="AT239" s="329"/>
    </row>
    <row r="240" spans="38:46" ht="15.75">
      <c r="AL240" s="329"/>
      <c r="AM240" s="324"/>
      <c r="AN240" s="493"/>
      <c r="AO240" s="494"/>
      <c r="AP240" s="495"/>
      <c r="AQ240" s="388"/>
      <c r="AR240" s="374"/>
      <c r="AS240" s="329"/>
      <c r="AT240" s="329"/>
    </row>
    <row r="241" spans="38:46" ht="15.75">
      <c r="AL241" s="329"/>
      <c r="AM241" s="324"/>
      <c r="AN241" s="493"/>
      <c r="AO241" s="494"/>
      <c r="AP241" s="495"/>
      <c r="AQ241" s="388"/>
      <c r="AR241" s="374"/>
      <c r="AS241" s="329"/>
      <c r="AT241" s="329"/>
    </row>
    <row r="242" spans="38:46" ht="15.75">
      <c r="AL242" s="329"/>
      <c r="AM242" s="324"/>
      <c r="AN242" s="493"/>
      <c r="AO242" s="494"/>
      <c r="AP242" s="495"/>
      <c r="AQ242" s="388"/>
      <c r="AR242" s="374"/>
      <c r="AS242" s="329"/>
      <c r="AT242" s="329"/>
    </row>
    <row r="243" spans="38:46" ht="15.75">
      <c r="AL243" s="329"/>
      <c r="AM243" s="324"/>
      <c r="AN243" s="493"/>
      <c r="AO243" s="494"/>
      <c r="AP243" s="495"/>
      <c r="AQ243" s="388"/>
      <c r="AR243" s="374"/>
      <c r="AS243" s="329"/>
      <c r="AT243" s="329"/>
    </row>
    <row r="244" spans="38:46" ht="15.75">
      <c r="AL244" s="329"/>
      <c r="AM244" s="324"/>
      <c r="AN244" s="493"/>
      <c r="AO244" s="494"/>
      <c r="AP244" s="495"/>
      <c r="AQ244" s="388"/>
      <c r="AR244" s="374"/>
      <c r="AS244" s="329"/>
      <c r="AT244" s="329"/>
    </row>
    <row r="245" spans="38:46" ht="15.75">
      <c r="AL245" s="329"/>
      <c r="AM245" s="324"/>
      <c r="AN245" s="493"/>
      <c r="AO245" s="494"/>
      <c r="AP245" s="495"/>
      <c r="AQ245" s="388"/>
      <c r="AR245" s="374"/>
      <c r="AS245" s="329"/>
      <c r="AT245" s="329"/>
    </row>
    <row r="246" spans="38:46" ht="15.75">
      <c r="AL246" s="329"/>
      <c r="AM246" s="324"/>
      <c r="AN246" s="493"/>
      <c r="AO246" s="494"/>
      <c r="AP246" s="495"/>
      <c r="AQ246" s="388"/>
      <c r="AR246" s="374"/>
      <c r="AS246" s="329"/>
      <c r="AT246" s="329"/>
    </row>
    <row r="247" spans="38:46" ht="15.75">
      <c r="AL247" s="329"/>
      <c r="AM247" s="324"/>
      <c r="AN247" s="493"/>
      <c r="AO247" s="494"/>
      <c r="AP247" s="495"/>
      <c r="AQ247" s="388"/>
      <c r="AR247" s="374"/>
      <c r="AS247" s="329"/>
      <c r="AT247" s="329"/>
    </row>
    <row r="248" spans="38:46" ht="15.75">
      <c r="AL248" s="329"/>
      <c r="AM248" s="324"/>
      <c r="AN248" s="493"/>
      <c r="AO248" s="494"/>
      <c r="AP248" s="495"/>
      <c r="AQ248" s="388"/>
      <c r="AR248" s="374"/>
      <c r="AS248" s="329"/>
      <c r="AT248" s="329"/>
    </row>
    <row r="249" spans="38:46" ht="15.75">
      <c r="AL249" s="329"/>
      <c r="AM249" s="324"/>
      <c r="AN249" s="493"/>
      <c r="AO249" s="494"/>
      <c r="AP249" s="495"/>
      <c r="AQ249" s="388"/>
      <c r="AR249" s="374"/>
      <c r="AS249" s="329"/>
      <c r="AT249" s="329"/>
    </row>
    <row r="250" spans="38:46" ht="15.75">
      <c r="AL250" s="329"/>
      <c r="AM250" s="324"/>
      <c r="AN250" s="493"/>
      <c r="AO250" s="494"/>
      <c r="AP250" s="495"/>
      <c r="AQ250" s="388"/>
      <c r="AR250" s="374"/>
      <c r="AS250" s="329"/>
      <c r="AT250" s="329"/>
    </row>
    <row r="251" spans="38:46" ht="15.75">
      <c r="AL251" s="329"/>
      <c r="AM251" s="324"/>
      <c r="AN251" s="493"/>
      <c r="AO251" s="494"/>
      <c r="AP251" s="495"/>
      <c r="AQ251" s="388"/>
      <c r="AR251" s="374"/>
      <c r="AS251" s="329"/>
      <c r="AT251" s="329"/>
    </row>
    <row r="252" spans="38:46" ht="15.75">
      <c r="AL252" s="329"/>
      <c r="AM252" s="324"/>
      <c r="AN252" s="493"/>
      <c r="AO252" s="494"/>
      <c r="AP252" s="495"/>
      <c r="AQ252" s="388"/>
      <c r="AR252" s="374"/>
      <c r="AS252" s="329"/>
      <c r="AT252" s="329"/>
    </row>
    <row r="253" spans="38:46" ht="15.75">
      <c r="AL253" s="329"/>
      <c r="AM253" s="324"/>
      <c r="AN253" s="493"/>
      <c r="AO253" s="494"/>
      <c r="AP253" s="495"/>
      <c r="AQ253" s="388"/>
      <c r="AR253" s="374"/>
      <c r="AS253" s="329"/>
      <c r="AT253" s="329"/>
    </row>
    <row r="254" spans="38:46" ht="15.75">
      <c r="AL254" s="329"/>
      <c r="AM254" s="324"/>
      <c r="AN254" s="493"/>
      <c r="AO254" s="494"/>
      <c r="AP254" s="495"/>
      <c r="AQ254" s="388"/>
      <c r="AR254" s="374"/>
      <c r="AS254" s="329"/>
      <c r="AT254" s="329"/>
    </row>
    <row r="255" spans="38:46" ht="15.75">
      <c r="AL255" s="329"/>
      <c r="AM255" s="324"/>
      <c r="AN255" s="493"/>
      <c r="AO255" s="494"/>
      <c r="AP255" s="495"/>
      <c r="AQ255" s="388"/>
      <c r="AR255" s="374"/>
      <c r="AS255" s="329"/>
      <c r="AT255" s="329"/>
    </row>
    <row r="256" spans="38:46" ht="15.75">
      <c r="AL256" s="329"/>
      <c r="AM256" s="324"/>
      <c r="AN256" s="493"/>
      <c r="AO256" s="494"/>
      <c r="AP256" s="495"/>
      <c r="AQ256" s="388"/>
      <c r="AR256" s="374"/>
      <c r="AS256" s="329"/>
      <c r="AT256" s="329"/>
    </row>
    <row r="257" spans="38:46" ht="15.75">
      <c r="AL257" s="329"/>
      <c r="AM257" s="324"/>
      <c r="AN257" s="493"/>
      <c r="AO257" s="494"/>
      <c r="AP257" s="495"/>
      <c r="AQ257" s="388"/>
      <c r="AR257" s="374"/>
      <c r="AS257" s="329"/>
      <c r="AT257" s="329"/>
    </row>
    <row r="258" spans="38:46" ht="15.75">
      <c r="AL258" s="329"/>
      <c r="AM258" s="324"/>
      <c r="AN258" s="493"/>
      <c r="AO258" s="494"/>
      <c r="AP258" s="495"/>
      <c r="AQ258" s="388"/>
      <c r="AR258" s="374"/>
      <c r="AS258" s="329"/>
      <c r="AT258" s="329"/>
    </row>
    <row r="259" spans="38:46" ht="15.75">
      <c r="AL259" s="329"/>
      <c r="AM259" s="324"/>
      <c r="AN259" s="493"/>
      <c r="AO259" s="494"/>
      <c r="AP259" s="495"/>
      <c r="AQ259" s="388"/>
      <c r="AR259" s="374"/>
      <c r="AS259" s="329"/>
      <c r="AT259" s="329"/>
    </row>
    <row r="260" spans="38:46" ht="15.75">
      <c r="AL260" s="329"/>
      <c r="AM260" s="324"/>
      <c r="AN260" s="493"/>
      <c r="AO260" s="494"/>
      <c r="AP260" s="495"/>
      <c r="AQ260" s="388"/>
      <c r="AR260" s="374"/>
      <c r="AS260" s="329"/>
      <c r="AT260" s="329"/>
    </row>
    <row r="261" spans="38:46" ht="15.75">
      <c r="AL261" s="329"/>
      <c r="AM261" s="324"/>
      <c r="AN261" s="493"/>
      <c r="AO261" s="494"/>
      <c r="AP261" s="495"/>
      <c r="AQ261" s="388"/>
      <c r="AR261" s="374"/>
      <c r="AS261" s="329"/>
      <c r="AT261" s="329"/>
    </row>
    <row r="262" spans="38:46" ht="15.75">
      <c r="AL262" s="329"/>
      <c r="AM262" s="324"/>
      <c r="AN262" s="493"/>
      <c r="AO262" s="494"/>
      <c r="AP262" s="495"/>
      <c r="AQ262" s="388"/>
      <c r="AR262" s="374"/>
      <c r="AS262" s="329"/>
      <c r="AT262" s="329"/>
    </row>
    <row r="263" spans="38:46" ht="15.75">
      <c r="AL263" s="329"/>
      <c r="AM263" s="324"/>
      <c r="AN263" s="493"/>
      <c r="AO263" s="494"/>
      <c r="AP263" s="495"/>
      <c r="AQ263" s="388"/>
      <c r="AR263" s="374"/>
      <c r="AS263" s="329"/>
      <c r="AT263" s="329"/>
    </row>
    <row r="264" spans="38:46" ht="15.75">
      <c r="AL264" s="329"/>
      <c r="AM264" s="324"/>
      <c r="AN264" s="493"/>
      <c r="AO264" s="494"/>
      <c r="AP264" s="495"/>
      <c r="AQ264" s="388"/>
      <c r="AR264" s="374"/>
      <c r="AS264" s="329"/>
      <c r="AT264" s="329"/>
    </row>
    <row r="265" spans="38:46" ht="15.75">
      <c r="AL265" s="329"/>
      <c r="AM265" s="324"/>
      <c r="AN265" s="493"/>
      <c r="AO265" s="494"/>
      <c r="AP265" s="495"/>
      <c r="AQ265" s="388"/>
      <c r="AR265" s="374"/>
      <c r="AS265" s="329"/>
      <c r="AT265" s="329"/>
    </row>
    <row r="266" spans="38:46" ht="15.75">
      <c r="AL266" s="329"/>
      <c r="AM266" s="324"/>
      <c r="AN266" s="493"/>
      <c r="AO266" s="494"/>
      <c r="AP266" s="495"/>
      <c r="AQ266" s="388"/>
      <c r="AR266" s="374"/>
      <c r="AS266" s="329"/>
      <c r="AT266" s="329"/>
    </row>
    <row r="267" spans="38:46" ht="15.75">
      <c r="AL267" s="329"/>
      <c r="AM267" s="324"/>
      <c r="AN267" s="493"/>
      <c r="AO267" s="494"/>
      <c r="AP267" s="495"/>
      <c r="AQ267" s="388"/>
      <c r="AR267" s="374"/>
      <c r="AS267" s="329"/>
      <c r="AT267" s="329"/>
    </row>
    <row r="268" spans="38:46" ht="15.75">
      <c r="AL268" s="329"/>
      <c r="AM268" s="324"/>
      <c r="AN268" s="493"/>
      <c r="AO268" s="494"/>
      <c r="AP268" s="495"/>
      <c r="AQ268" s="388"/>
      <c r="AR268" s="374"/>
      <c r="AS268" s="329"/>
      <c r="AT268" s="329"/>
    </row>
    <row r="269" spans="38:46" ht="15.75">
      <c r="AL269" s="329"/>
      <c r="AM269" s="324"/>
      <c r="AN269" s="493"/>
      <c r="AO269" s="494"/>
      <c r="AP269" s="495"/>
      <c r="AQ269" s="388"/>
      <c r="AR269" s="374"/>
      <c r="AS269" s="329"/>
      <c r="AT269" s="329"/>
    </row>
    <row r="270" spans="38:46" ht="15.75">
      <c r="AL270" s="329"/>
      <c r="AM270" s="324"/>
      <c r="AN270" s="493"/>
      <c r="AO270" s="494"/>
      <c r="AP270" s="495"/>
      <c r="AQ270" s="388"/>
      <c r="AR270" s="374"/>
      <c r="AS270" s="329"/>
      <c r="AT270" s="329"/>
    </row>
    <row r="271" spans="38:46" ht="15.75">
      <c r="AL271" s="329"/>
      <c r="AM271" s="324"/>
      <c r="AN271" s="493"/>
      <c r="AO271" s="494"/>
      <c r="AP271" s="495"/>
      <c r="AQ271" s="388"/>
      <c r="AR271" s="374"/>
      <c r="AS271" s="329"/>
      <c r="AT271" s="329"/>
    </row>
    <row r="272" spans="38:46" ht="15.75">
      <c r="AL272" s="329"/>
      <c r="AM272" s="324"/>
      <c r="AN272" s="493"/>
      <c r="AO272" s="494"/>
      <c r="AP272" s="495"/>
      <c r="AQ272" s="388"/>
      <c r="AR272" s="374"/>
      <c r="AS272" s="329"/>
      <c r="AT272" s="329"/>
    </row>
    <row r="273" spans="38:46" ht="15.75">
      <c r="AL273" s="329"/>
      <c r="AM273" s="324"/>
      <c r="AN273" s="493"/>
      <c r="AO273" s="494"/>
      <c r="AP273" s="495"/>
      <c r="AQ273" s="388"/>
      <c r="AR273" s="374"/>
      <c r="AS273" s="329"/>
      <c r="AT273" s="329"/>
    </row>
    <row r="274" spans="38:46" ht="15.75">
      <c r="AL274" s="329"/>
      <c r="AM274" s="324"/>
      <c r="AN274" s="493"/>
      <c r="AO274" s="494"/>
      <c r="AP274" s="495"/>
      <c r="AQ274" s="388"/>
      <c r="AR274" s="374"/>
      <c r="AS274" s="329"/>
      <c r="AT274" s="329"/>
    </row>
    <row r="275" spans="38:46" ht="15.75">
      <c r="AL275" s="329"/>
      <c r="AM275" s="324"/>
      <c r="AN275" s="493"/>
      <c r="AO275" s="494"/>
      <c r="AP275" s="495"/>
      <c r="AQ275" s="388"/>
      <c r="AR275" s="374"/>
      <c r="AS275" s="329"/>
      <c r="AT275" s="329"/>
    </row>
    <row r="276" spans="38:46" ht="15.75">
      <c r="AL276" s="329"/>
      <c r="AM276" s="324"/>
      <c r="AN276" s="493"/>
      <c r="AO276" s="494"/>
      <c r="AP276" s="495"/>
      <c r="AQ276" s="388"/>
      <c r="AR276" s="374"/>
      <c r="AS276" s="329"/>
      <c r="AT276" s="329"/>
    </row>
    <row r="277" spans="38:46" ht="15.75">
      <c r="AL277" s="329"/>
      <c r="AM277" s="324"/>
      <c r="AN277" s="493"/>
      <c r="AO277" s="494"/>
      <c r="AP277" s="495"/>
      <c r="AQ277" s="388"/>
      <c r="AR277" s="374"/>
      <c r="AS277" s="329"/>
      <c r="AT277" s="329"/>
    </row>
    <row r="278" spans="38:46" ht="15.75">
      <c r="AL278" s="329"/>
      <c r="AM278" s="324"/>
      <c r="AN278" s="493"/>
      <c r="AO278" s="494"/>
      <c r="AP278" s="495"/>
      <c r="AQ278" s="388"/>
      <c r="AR278" s="374"/>
      <c r="AS278" s="329"/>
      <c r="AT278" s="329"/>
    </row>
    <row r="279" spans="38:46" ht="15.75">
      <c r="AL279" s="329"/>
      <c r="AM279" s="324"/>
      <c r="AN279" s="493"/>
      <c r="AO279" s="494"/>
      <c r="AP279" s="495"/>
      <c r="AQ279" s="388"/>
      <c r="AR279" s="374"/>
      <c r="AS279" s="329"/>
      <c r="AT279" s="329"/>
    </row>
    <row r="280" spans="38:46" ht="15.75">
      <c r="AL280" s="329"/>
      <c r="AM280" s="324"/>
      <c r="AN280" s="493"/>
      <c r="AO280" s="494"/>
      <c r="AP280" s="495"/>
      <c r="AQ280" s="388"/>
      <c r="AR280" s="374"/>
      <c r="AS280" s="329"/>
      <c r="AT280" s="329"/>
    </row>
    <row r="281" spans="38:46" ht="15.75">
      <c r="AL281" s="329"/>
      <c r="AM281" s="324"/>
      <c r="AN281" s="493"/>
      <c r="AO281" s="494"/>
      <c r="AP281" s="495"/>
      <c r="AQ281" s="388"/>
      <c r="AR281" s="374"/>
      <c r="AS281" s="329"/>
      <c r="AT281" s="329"/>
    </row>
    <row r="282" spans="38:46" ht="15.75">
      <c r="AL282" s="329"/>
      <c r="AM282" s="324"/>
      <c r="AN282" s="493"/>
      <c r="AO282" s="494"/>
      <c r="AP282" s="495"/>
      <c r="AQ282" s="388"/>
      <c r="AR282" s="374"/>
      <c r="AS282" s="329"/>
      <c r="AT282" s="329"/>
    </row>
    <row r="283" spans="38:46" ht="15.75">
      <c r="AL283" s="329"/>
      <c r="AM283" s="324"/>
      <c r="AN283" s="493"/>
      <c r="AO283" s="494"/>
      <c r="AP283" s="495"/>
      <c r="AQ283" s="388"/>
      <c r="AR283" s="374"/>
      <c r="AS283" s="329"/>
      <c r="AT283" s="329"/>
    </row>
    <row r="284" spans="38:46" ht="15.75">
      <c r="AL284" s="329"/>
      <c r="AM284" s="324"/>
      <c r="AN284" s="493"/>
      <c r="AO284" s="494"/>
      <c r="AP284" s="495"/>
      <c r="AQ284" s="388"/>
      <c r="AR284" s="374"/>
      <c r="AS284" s="329"/>
      <c r="AT284" s="329"/>
    </row>
    <row r="285" spans="38:46" ht="15.75">
      <c r="AL285" s="329"/>
      <c r="AM285" s="324"/>
      <c r="AN285" s="493"/>
      <c r="AO285" s="494"/>
      <c r="AP285" s="495"/>
      <c r="AQ285" s="388"/>
      <c r="AR285" s="374"/>
      <c r="AS285" s="329"/>
      <c r="AT285" s="329"/>
    </row>
    <row r="286" spans="38:46" ht="15.75">
      <c r="AL286" s="329"/>
      <c r="AM286" s="324"/>
      <c r="AN286" s="493"/>
      <c r="AO286" s="494"/>
      <c r="AP286" s="495"/>
      <c r="AQ286" s="388"/>
      <c r="AR286" s="374"/>
      <c r="AS286" s="329"/>
      <c r="AT286" s="329"/>
    </row>
    <row r="287" spans="38:46" ht="15.75">
      <c r="AL287" s="329"/>
      <c r="AM287" s="324"/>
      <c r="AN287" s="493"/>
      <c r="AO287" s="494"/>
      <c r="AP287" s="495"/>
      <c r="AQ287" s="388"/>
      <c r="AR287" s="374"/>
      <c r="AS287" s="329"/>
      <c r="AT287" s="329"/>
    </row>
    <row r="288" spans="38:46" ht="15.75">
      <c r="AL288" s="329"/>
      <c r="AM288" s="324"/>
      <c r="AN288" s="493"/>
      <c r="AO288" s="494"/>
      <c r="AP288" s="495"/>
      <c r="AQ288" s="388"/>
      <c r="AR288" s="374"/>
      <c r="AS288" s="329"/>
      <c r="AT288" s="329"/>
    </row>
    <row r="289" spans="38:46" ht="15.75">
      <c r="AL289" s="329"/>
      <c r="AM289" s="324"/>
      <c r="AN289" s="493"/>
      <c r="AO289" s="494"/>
      <c r="AP289" s="495"/>
      <c r="AQ289" s="388"/>
      <c r="AR289" s="374"/>
      <c r="AS289" s="329"/>
      <c r="AT289" s="329"/>
    </row>
    <row r="290" spans="38:46" ht="15.75">
      <c r="AL290" s="329"/>
      <c r="AM290" s="324"/>
      <c r="AN290" s="493"/>
      <c r="AO290" s="494"/>
      <c r="AP290" s="495"/>
      <c r="AQ290" s="388"/>
      <c r="AR290" s="374"/>
      <c r="AS290" s="329"/>
      <c r="AT290" s="329"/>
    </row>
    <row r="291" spans="38:46" ht="15.75">
      <c r="AL291" s="329"/>
      <c r="AM291" s="324"/>
      <c r="AN291" s="493"/>
      <c r="AO291" s="494"/>
      <c r="AP291" s="495"/>
      <c r="AQ291" s="388"/>
      <c r="AR291" s="374"/>
      <c r="AS291" s="329"/>
      <c r="AT291" s="329"/>
    </row>
    <row r="292" spans="38:46" ht="15.75">
      <c r="AL292" s="329"/>
      <c r="AM292" s="324"/>
      <c r="AN292" s="493"/>
      <c r="AO292" s="494"/>
      <c r="AP292" s="495"/>
      <c r="AQ292" s="388"/>
      <c r="AR292" s="374"/>
      <c r="AS292" s="329"/>
      <c r="AT292" s="329"/>
    </row>
    <row r="293" spans="38:46" ht="15.75">
      <c r="AL293" s="329"/>
      <c r="AM293" s="324"/>
      <c r="AN293" s="493"/>
      <c r="AO293" s="494"/>
      <c r="AP293" s="495"/>
      <c r="AQ293" s="388"/>
      <c r="AR293" s="374"/>
      <c r="AS293" s="329"/>
      <c r="AT293" s="329"/>
    </row>
    <row r="294" spans="38:46" ht="15.75">
      <c r="AL294" s="329"/>
      <c r="AM294" s="324"/>
      <c r="AN294" s="493"/>
      <c r="AO294" s="494"/>
      <c r="AP294" s="495"/>
      <c r="AQ294" s="388"/>
      <c r="AR294" s="374"/>
      <c r="AS294" s="329"/>
      <c r="AT294" s="329"/>
    </row>
    <row r="295" spans="38:46" ht="15.75">
      <c r="AL295" s="329"/>
      <c r="AM295" s="324"/>
      <c r="AN295" s="493"/>
      <c r="AO295" s="494"/>
      <c r="AP295" s="495"/>
      <c r="AQ295" s="388"/>
      <c r="AR295" s="374"/>
      <c r="AS295" s="329"/>
      <c r="AT295" s="329"/>
    </row>
    <row r="296" spans="38:46" ht="15.75">
      <c r="AL296" s="329"/>
      <c r="AM296" s="324"/>
      <c r="AN296" s="493"/>
      <c r="AO296" s="494"/>
      <c r="AP296" s="495"/>
      <c r="AQ296" s="388"/>
      <c r="AR296" s="374"/>
      <c r="AS296" s="329"/>
      <c r="AT296" s="329"/>
    </row>
    <row r="297" spans="38:46" ht="15.75">
      <c r="AL297" s="329"/>
      <c r="AM297" s="324"/>
      <c r="AN297" s="493"/>
      <c r="AO297" s="494"/>
      <c r="AP297" s="495"/>
      <c r="AQ297" s="388"/>
      <c r="AR297" s="374"/>
      <c r="AS297" s="329"/>
      <c r="AT297" s="329"/>
    </row>
    <row r="298" spans="38:46" ht="15.75">
      <c r="AL298" s="329"/>
      <c r="AM298" s="324"/>
      <c r="AN298" s="493"/>
      <c r="AO298" s="494"/>
      <c r="AP298" s="495"/>
      <c r="AQ298" s="388"/>
      <c r="AR298" s="374"/>
      <c r="AS298" s="329"/>
      <c r="AT298" s="329"/>
    </row>
    <row r="299" spans="38:46" ht="15.75">
      <c r="AL299" s="329"/>
      <c r="AM299" s="324"/>
      <c r="AN299" s="493"/>
      <c r="AO299" s="494"/>
      <c r="AP299" s="495"/>
      <c r="AQ299" s="388"/>
      <c r="AR299" s="374"/>
      <c r="AS299" s="329"/>
      <c r="AT299" s="329"/>
    </row>
    <row r="300" spans="38:46" ht="15.75">
      <c r="AL300" s="329"/>
      <c r="AM300" s="324"/>
      <c r="AN300" s="493"/>
      <c r="AO300" s="494"/>
      <c r="AP300" s="495"/>
      <c r="AQ300" s="388"/>
      <c r="AR300" s="374"/>
      <c r="AS300" s="329"/>
      <c r="AT300" s="329"/>
    </row>
    <row r="301" spans="38:46" ht="15.75">
      <c r="AL301" s="329"/>
      <c r="AM301" s="324"/>
      <c r="AN301" s="493"/>
      <c r="AO301" s="494"/>
      <c r="AP301" s="495"/>
      <c r="AQ301" s="388"/>
      <c r="AR301" s="374"/>
      <c r="AS301" s="329"/>
      <c r="AT301" s="329"/>
    </row>
    <row r="302" spans="38:46" ht="15.75">
      <c r="AL302" s="329"/>
      <c r="AM302" s="324"/>
      <c r="AN302" s="493"/>
      <c r="AO302" s="494"/>
      <c r="AP302" s="495"/>
      <c r="AQ302" s="388"/>
      <c r="AR302" s="374"/>
      <c r="AS302" s="329"/>
      <c r="AT302" s="329"/>
    </row>
    <row r="303" spans="38:46" ht="15.75">
      <c r="AL303" s="329"/>
      <c r="AM303" s="324"/>
      <c r="AN303" s="493"/>
      <c r="AO303" s="494"/>
      <c r="AP303" s="495"/>
      <c r="AQ303" s="388"/>
      <c r="AR303" s="374"/>
      <c r="AS303" s="329"/>
      <c r="AT303" s="329"/>
    </row>
    <row r="304" spans="38:46" ht="15.75">
      <c r="AL304" s="329"/>
      <c r="AM304" s="324"/>
      <c r="AN304" s="493"/>
      <c r="AO304" s="494"/>
      <c r="AP304" s="495"/>
      <c r="AQ304" s="388"/>
      <c r="AR304" s="374"/>
      <c r="AS304" s="329"/>
      <c r="AT304" s="329"/>
    </row>
    <row r="305" spans="38:46" ht="15.75">
      <c r="AL305" s="329"/>
      <c r="AM305" s="324"/>
      <c r="AN305" s="493"/>
      <c r="AO305" s="494"/>
      <c r="AP305" s="495"/>
      <c r="AQ305" s="388"/>
      <c r="AR305" s="374"/>
      <c r="AS305" s="329"/>
      <c r="AT305" s="329"/>
    </row>
    <row r="306" spans="38:46" ht="15.75">
      <c r="AL306" s="329"/>
      <c r="AM306" s="324"/>
      <c r="AN306" s="493"/>
      <c r="AO306" s="494"/>
      <c r="AP306" s="495"/>
      <c r="AQ306" s="388"/>
      <c r="AR306" s="374"/>
      <c r="AS306" s="329"/>
      <c r="AT306" s="329"/>
    </row>
    <row r="307" spans="38:46" ht="15.75">
      <c r="AL307" s="329"/>
      <c r="AM307" s="324"/>
      <c r="AN307" s="493"/>
      <c r="AO307" s="494"/>
      <c r="AP307" s="495"/>
      <c r="AQ307" s="388"/>
      <c r="AR307" s="374"/>
      <c r="AS307" s="329"/>
      <c r="AT307" s="329"/>
    </row>
    <row r="308" spans="38:46" ht="15.75">
      <c r="AL308" s="329"/>
      <c r="AM308" s="324"/>
      <c r="AN308" s="493"/>
      <c r="AO308" s="494"/>
      <c r="AP308" s="495"/>
      <c r="AQ308" s="388"/>
      <c r="AR308" s="374"/>
      <c r="AS308" s="329"/>
      <c r="AT308" s="329"/>
    </row>
    <row r="309" spans="38:46" ht="15.75">
      <c r="AL309" s="329"/>
      <c r="AM309" s="324"/>
      <c r="AN309" s="493"/>
      <c r="AO309" s="494"/>
      <c r="AP309" s="495"/>
      <c r="AQ309" s="388"/>
      <c r="AR309" s="374"/>
      <c r="AS309" s="329"/>
      <c r="AT309" s="329"/>
    </row>
    <row r="310" spans="38:46" ht="15.75">
      <c r="AL310" s="329"/>
      <c r="AM310" s="324"/>
      <c r="AN310" s="493"/>
      <c r="AO310" s="494"/>
      <c r="AP310" s="495"/>
      <c r="AQ310" s="388"/>
      <c r="AR310" s="374"/>
      <c r="AS310" s="329"/>
      <c r="AT310" s="329"/>
    </row>
    <row r="311" spans="38:46" ht="15.75">
      <c r="AL311" s="329"/>
      <c r="AM311" s="324"/>
      <c r="AN311" s="493"/>
      <c r="AO311" s="494"/>
      <c r="AP311" s="495"/>
      <c r="AQ311" s="388"/>
      <c r="AR311" s="374"/>
      <c r="AS311" s="329"/>
      <c r="AT311" s="329"/>
    </row>
    <row r="312" spans="38:46" ht="15.75">
      <c r="AL312" s="329"/>
      <c r="AM312" s="324"/>
      <c r="AN312" s="493"/>
      <c r="AO312" s="494"/>
      <c r="AP312" s="495"/>
      <c r="AQ312" s="388"/>
      <c r="AR312" s="374"/>
      <c r="AS312" s="329"/>
      <c r="AT312" s="329"/>
    </row>
    <row r="313" spans="38:46" ht="15.75">
      <c r="AL313" s="329"/>
      <c r="AM313" s="324"/>
      <c r="AN313" s="493"/>
      <c r="AO313" s="494"/>
      <c r="AP313" s="495"/>
      <c r="AQ313" s="388"/>
      <c r="AR313" s="374"/>
      <c r="AS313" s="329"/>
      <c r="AT313" s="329"/>
    </row>
    <row r="314" spans="38:46" ht="15.75">
      <c r="AL314" s="329"/>
      <c r="AM314" s="324"/>
      <c r="AN314" s="493"/>
      <c r="AO314" s="494"/>
      <c r="AP314" s="495"/>
      <c r="AQ314" s="388"/>
      <c r="AR314" s="374"/>
      <c r="AS314" s="329"/>
      <c r="AT314" s="329"/>
    </row>
    <row r="315" spans="38:46" ht="15.75">
      <c r="AL315" s="329"/>
      <c r="AM315" s="324"/>
      <c r="AN315" s="493"/>
      <c r="AO315" s="494"/>
      <c r="AP315" s="495"/>
      <c r="AQ315" s="388"/>
      <c r="AR315" s="374"/>
      <c r="AS315" s="329"/>
      <c r="AT315" s="329"/>
    </row>
    <row r="316" spans="38:46" ht="15.75">
      <c r="AL316" s="329"/>
      <c r="AM316" s="324"/>
      <c r="AN316" s="493"/>
      <c r="AO316" s="494"/>
      <c r="AP316" s="495"/>
      <c r="AQ316" s="388"/>
      <c r="AR316" s="374"/>
      <c r="AS316" s="329"/>
      <c r="AT316" s="329"/>
    </row>
    <row r="317" spans="38:46" ht="15.75">
      <c r="AL317" s="329"/>
      <c r="AM317" s="324"/>
      <c r="AN317" s="493"/>
      <c r="AO317" s="494"/>
      <c r="AP317" s="495"/>
      <c r="AQ317" s="388"/>
      <c r="AR317" s="374"/>
      <c r="AS317" s="329"/>
      <c r="AT317" s="329"/>
    </row>
    <row r="318" spans="38:46" ht="15.75">
      <c r="AL318" s="329"/>
      <c r="AM318" s="324"/>
      <c r="AN318" s="493"/>
      <c r="AO318" s="494"/>
      <c r="AP318" s="495"/>
      <c r="AQ318" s="388"/>
      <c r="AR318" s="374"/>
      <c r="AS318" s="329"/>
      <c r="AT318" s="329"/>
    </row>
    <row r="319" spans="38:46" ht="15.75">
      <c r="AL319" s="329"/>
      <c r="AM319" s="324"/>
      <c r="AN319" s="493"/>
      <c r="AO319" s="494"/>
      <c r="AP319" s="495"/>
      <c r="AQ319" s="388"/>
      <c r="AR319" s="374"/>
      <c r="AS319" s="329"/>
      <c r="AT319" s="329"/>
    </row>
    <row r="320" spans="38:46" ht="15.75">
      <c r="AL320" s="329"/>
      <c r="AM320" s="324"/>
      <c r="AN320" s="493"/>
      <c r="AO320" s="494"/>
      <c r="AP320" s="495"/>
      <c r="AQ320" s="388"/>
      <c r="AR320" s="374"/>
      <c r="AS320" s="329"/>
      <c r="AT320" s="329"/>
    </row>
    <row r="321" spans="38:46" ht="15.75">
      <c r="AL321" s="329"/>
      <c r="AM321" s="324"/>
      <c r="AN321" s="493"/>
      <c r="AO321" s="494"/>
      <c r="AP321" s="495"/>
      <c r="AQ321" s="388"/>
      <c r="AR321" s="374"/>
      <c r="AS321" s="329"/>
      <c r="AT321" s="329"/>
    </row>
    <row r="322" spans="38:46" ht="15.75">
      <c r="AL322" s="329"/>
      <c r="AM322" s="324"/>
      <c r="AN322" s="493"/>
      <c r="AO322" s="494"/>
      <c r="AP322" s="495"/>
      <c r="AQ322" s="388"/>
      <c r="AR322" s="374"/>
      <c r="AS322" s="329"/>
      <c r="AT322" s="329"/>
    </row>
    <row r="323" spans="38:46" ht="15.75">
      <c r="AL323" s="329"/>
      <c r="AM323" s="324"/>
      <c r="AN323" s="493"/>
      <c r="AO323" s="494"/>
      <c r="AP323" s="495"/>
      <c r="AQ323" s="388"/>
      <c r="AR323" s="374"/>
      <c r="AS323" s="329"/>
      <c r="AT323" s="329"/>
    </row>
    <row r="324" spans="38:46" ht="15.75">
      <c r="AL324" s="329"/>
      <c r="AM324" s="324"/>
      <c r="AN324" s="493"/>
      <c r="AO324" s="494"/>
      <c r="AP324" s="495"/>
      <c r="AQ324" s="388"/>
      <c r="AR324" s="374"/>
      <c r="AS324" s="329"/>
      <c r="AT324" s="329"/>
    </row>
    <row r="325" spans="38:46" ht="15.75">
      <c r="AL325" s="329"/>
      <c r="AM325" s="324"/>
      <c r="AN325" s="493"/>
      <c r="AO325" s="494"/>
      <c r="AP325" s="495"/>
      <c r="AQ325" s="388"/>
      <c r="AR325" s="374"/>
      <c r="AS325" s="329"/>
      <c r="AT325" s="329"/>
    </row>
    <row r="326" spans="38:46" ht="15.75">
      <c r="AL326" s="329"/>
      <c r="AM326" s="324"/>
      <c r="AN326" s="493"/>
      <c r="AO326" s="494"/>
      <c r="AP326" s="495"/>
      <c r="AQ326" s="388"/>
      <c r="AR326" s="374"/>
      <c r="AS326" s="329"/>
      <c r="AT326" s="329"/>
    </row>
    <row r="327" spans="38:46" ht="15.75">
      <c r="AL327" s="329"/>
      <c r="AM327" s="324"/>
      <c r="AN327" s="493"/>
      <c r="AO327" s="494"/>
      <c r="AP327" s="495"/>
      <c r="AQ327" s="388"/>
      <c r="AR327" s="374"/>
      <c r="AS327" s="329"/>
      <c r="AT327" s="329"/>
    </row>
    <row r="328" spans="38:46" ht="15.75">
      <c r="AL328" s="329"/>
      <c r="AM328" s="324"/>
      <c r="AN328" s="493"/>
      <c r="AO328" s="494"/>
      <c r="AP328" s="495"/>
      <c r="AQ328" s="388"/>
      <c r="AR328" s="374"/>
      <c r="AS328" s="329"/>
      <c r="AT328" s="329"/>
    </row>
    <row r="329" spans="38:46" ht="15.75">
      <c r="AL329" s="329"/>
      <c r="AM329" s="324"/>
      <c r="AN329" s="493"/>
      <c r="AO329" s="494"/>
      <c r="AP329" s="495"/>
      <c r="AQ329" s="388"/>
      <c r="AR329" s="374"/>
      <c r="AS329" s="329"/>
      <c r="AT329" s="329"/>
    </row>
    <row r="330" spans="38:46" ht="15.75">
      <c r="AL330" s="329"/>
      <c r="AM330" s="324"/>
      <c r="AN330" s="493"/>
      <c r="AO330" s="494"/>
      <c r="AP330" s="495"/>
      <c r="AQ330" s="388"/>
      <c r="AR330" s="374"/>
      <c r="AS330" s="329"/>
      <c r="AT330" s="329"/>
    </row>
    <row r="331" spans="38:46" ht="15.75">
      <c r="AL331" s="329"/>
      <c r="AM331" s="324"/>
      <c r="AN331" s="493"/>
      <c r="AO331" s="494"/>
      <c r="AP331" s="495"/>
      <c r="AQ331" s="388"/>
      <c r="AR331" s="374"/>
      <c r="AS331" s="329"/>
      <c r="AT331" s="329"/>
    </row>
    <row r="332" spans="38:46" ht="15.75">
      <c r="AL332" s="329"/>
      <c r="AM332" s="324"/>
      <c r="AN332" s="493"/>
      <c r="AO332" s="494"/>
      <c r="AP332" s="495"/>
      <c r="AQ332" s="388"/>
      <c r="AR332" s="374"/>
      <c r="AS332" s="329"/>
      <c r="AT332" s="329"/>
    </row>
    <row r="333" spans="38:46" ht="15.75">
      <c r="AL333" s="329"/>
      <c r="AM333" s="324"/>
      <c r="AN333" s="493"/>
      <c r="AO333" s="494"/>
      <c r="AP333" s="495"/>
      <c r="AQ333" s="388"/>
      <c r="AR333" s="374"/>
      <c r="AS333" s="329"/>
      <c r="AT333" s="329"/>
    </row>
    <row r="334" spans="38:46" ht="15.75">
      <c r="AL334" s="329"/>
      <c r="AM334" s="324"/>
      <c r="AN334" s="493"/>
      <c r="AO334" s="494"/>
      <c r="AP334" s="495"/>
      <c r="AQ334" s="388"/>
      <c r="AR334" s="374"/>
      <c r="AS334" s="329"/>
      <c r="AT334" s="329"/>
    </row>
    <row r="335" spans="38:46" ht="15.75">
      <c r="AL335" s="329"/>
      <c r="AM335" s="324"/>
      <c r="AN335" s="493"/>
      <c r="AO335" s="494"/>
      <c r="AP335" s="495"/>
      <c r="AQ335" s="388"/>
      <c r="AR335" s="374"/>
      <c r="AS335" s="329"/>
      <c r="AT335" s="329"/>
    </row>
    <row r="336" spans="38:46" ht="15.75">
      <c r="AL336" s="329"/>
      <c r="AM336" s="324"/>
      <c r="AN336" s="493"/>
      <c r="AO336" s="494"/>
      <c r="AP336" s="495"/>
      <c r="AQ336" s="388"/>
      <c r="AR336" s="374"/>
      <c r="AS336" s="329"/>
      <c r="AT336" s="329"/>
    </row>
    <row r="337" spans="38:46" ht="15.75">
      <c r="AL337" s="329"/>
      <c r="AM337" s="324"/>
      <c r="AN337" s="493"/>
      <c r="AO337" s="494"/>
      <c r="AP337" s="495"/>
      <c r="AQ337" s="388"/>
      <c r="AR337" s="374"/>
      <c r="AS337" s="329"/>
      <c r="AT337" s="329"/>
    </row>
    <row r="338" spans="38:46" ht="15.75">
      <c r="AL338" s="329"/>
      <c r="AM338" s="324"/>
      <c r="AN338" s="493"/>
      <c r="AO338" s="494"/>
      <c r="AP338" s="495"/>
      <c r="AQ338" s="388"/>
      <c r="AR338" s="374"/>
      <c r="AS338" s="329"/>
      <c r="AT338" s="329"/>
    </row>
    <row r="339" spans="38:46" ht="15.75">
      <c r="AL339" s="329"/>
      <c r="AM339" s="324"/>
      <c r="AN339" s="493"/>
      <c r="AO339" s="494"/>
      <c r="AP339" s="495"/>
      <c r="AQ339" s="388"/>
      <c r="AR339" s="374"/>
      <c r="AS339" s="329"/>
      <c r="AT339" s="329"/>
    </row>
    <row r="340" spans="38:46" ht="15.75">
      <c r="AL340" s="329"/>
      <c r="AM340" s="324"/>
      <c r="AN340" s="493"/>
      <c r="AO340" s="494"/>
      <c r="AP340" s="495"/>
      <c r="AQ340" s="388"/>
      <c r="AR340" s="374"/>
      <c r="AS340" s="329"/>
      <c r="AT340" s="329"/>
    </row>
    <row r="341" spans="38:46" ht="15.75">
      <c r="AL341" s="329"/>
      <c r="AM341" s="324"/>
      <c r="AN341" s="493"/>
      <c r="AO341" s="494"/>
      <c r="AP341" s="495"/>
      <c r="AQ341" s="388"/>
      <c r="AR341" s="374"/>
      <c r="AS341" s="329"/>
      <c r="AT341" s="329"/>
    </row>
    <row r="342" spans="38:46" ht="15.75">
      <c r="AL342" s="329"/>
      <c r="AM342" s="324"/>
      <c r="AN342" s="493"/>
      <c r="AO342" s="494"/>
      <c r="AP342" s="495"/>
      <c r="AQ342" s="388"/>
      <c r="AR342" s="374"/>
      <c r="AS342" s="329"/>
      <c r="AT342" s="329"/>
    </row>
    <row r="343" spans="38:46" ht="15.75">
      <c r="AL343" s="329"/>
      <c r="AM343" s="324"/>
      <c r="AN343" s="493"/>
      <c r="AO343" s="494"/>
      <c r="AP343" s="495"/>
      <c r="AQ343" s="388"/>
      <c r="AR343" s="374"/>
      <c r="AS343" s="329"/>
      <c r="AT343" s="329"/>
    </row>
    <row r="344" spans="38:46" ht="15.75">
      <c r="AL344" s="329"/>
      <c r="AM344" s="324"/>
      <c r="AN344" s="493"/>
      <c r="AO344" s="494"/>
      <c r="AP344" s="495"/>
      <c r="AQ344" s="388"/>
      <c r="AR344" s="374"/>
      <c r="AS344" s="329"/>
      <c r="AT344" s="329"/>
    </row>
    <row r="345" spans="38:46" ht="15.75">
      <c r="AL345" s="329"/>
      <c r="AM345" s="324"/>
      <c r="AN345" s="493"/>
      <c r="AO345" s="494"/>
      <c r="AP345" s="495"/>
      <c r="AQ345" s="388"/>
      <c r="AR345" s="374"/>
      <c r="AS345" s="329"/>
      <c r="AT345" s="329"/>
    </row>
    <row r="346" spans="38:46" ht="15.75">
      <c r="AL346" s="329"/>
      <c r="AM346" s="324"/>
      <c r="AN346" s="493"/>
      <c r="AO346" s="494"/>
      <c r="AP346" s="495"/>
      <c r="AQ346" s="388"/>
      <c r="AR346" s="374"/>
      <c r="AS346" s="329"/>
      <c r="AT346" s="329"/>
    </row>
    <row r="347" spans="38:46" ht="15.75">
      <c r="AL347" s="329"/>
      <c r="AM347" s="324"/>
      <c r="AN347" s="493"/>
      <c r="AO347" s="494"/>
      <c r="AP347" s="495"/>
      <c r="AQ347" s="388"/>
      <c r="AR347" s="374"/>
      <c r="AS347" s="329"/>
      <c r="AT347" s="329"/>
    </row>
    <row r="348" spans="38:46" ht="15.75">
      <c r="AL348" s="329"/>
      <c r="AM348" s="324"/>
      <c r="AN348" s="493"/>
      <c r="AO348" s="494"/>
      <c r="AP348" s="495"/>
      <c r="AQ348" s="388"/>
      <c r="AR348" s="374"/>
      <c r="AS348" s="329"/>
      <c r="AT348" s="329"/>
    </row>
    <row r="349" spans="38:46" ht="15.75">
      <c r="AL349" s="329"/>
      <c r="AM349" s="324"/>
      <c r="AN349" s="493"/>
      <c r="AO349" s="494"/>
      <c r="AP349" s="495"/>
      <c r="AQ349" s="388"/>
      <c r="AR349" s="374"/>
      <c r="AS349" s="329"/>
      <c r="AT349" s="329"/>
    </row>
    <row r="350" spans="38:46" ht="15.75">
      <c r="AL350" s="329"/>
      <c r="AM350" s="324"/>
      <c r="AN350" s="493"/>
      <c r="AO350" s="494"/>
      <c r="AP350" s="495"/>
      <c r="AQ350" s="388"/>
      <c r="AR350" s="374"/>
      <c r="AS350" s="329"/>
      <c r="AT350" s="329"/>
    </row>
    <row r="351" spans="38:46" ht="15.75">
      <c r="AL351" s="329"/>
      <c r="AM351" s="324"/>
      <c r="AN351" s="493"/>
      <c r="AO351" s="494"/>
      <c r="AP351" s="495"/>
      <c r="AQ351" s="388"/>
      <c r="AR351" s="374"/>
      <c r="AS351" s="329"/>
      <c r="AT351" s="329"/>
    </row>
    <row r="352" spans="38:46" ht="15.75">
      <c r="AL352" s="329"/>
      <c r="AM352" s="324"/>
      <c r="AN352" s="493"/>
      <c r="AO352" s="494"/>
      <c r="AP352" s="495"/>
      <c r="AQ352" s="388"/>
      <c r="AR352" s="374"/>
      <c r="AS352" s="329"/>
      <c r="AT352" s="329"/>
    </row>
    <row r="353" spans="38:46" ht="15.75">
      <c r="AL353" s="329"/>
      <c r="AM353" s="324"/>
      <c r="AN353" s="493"/>
      <c r="AO353" s="494"/>
      <c r="AP353" s="495"/>
      <c r="AQ353" s="388"/>
      <c r="AR353" s="374"/>
      <c r="AS353" s="329"/>
      <c r="AT353" s="329"/>
    </row>
    <row r="354" spans="38:46" ht="15.75">
      <c r="AL354" s="329"/>
      <c r="AM354" s="324"/>
      <c r="AN354" s="493"/>
      <c r="AO354" s="494"/>
      <c r="AP354" s="495"/>
      <c r="AQ354" s="388"/>
      <c r="AR354" s="374"/>
      <c r="AS354" s="329"/>
      <c r="AT354" s="329"/>
    </row>
    <row r="355" spans="38:46" ht="15.75">
      <c r="AL355" s="329"/>
      <c r="AM355" s="324"/>
      <c r="AN355" s="493"/>
      <c r="AO355" s="494"/>
      <c r="AP355" s="495"/>
      <c r="AQ355" s="388"/>
      <c r="AR355" s="374"/>
      <c r="AS355" s="329"/>
      <c r="AT355" s="329"/>
    </row>
    <row r="356" spans="38:46" ht="15.75">
      <c r="AL356" s="329"/>
      <c r="AM356" s="324"/>
      <c r="AN356" s="493"/>
      <c r="AO356" s="494"/>
      <c r="AP356" s="495"/>
      <c r="AQ356" s="388"/>
      <c r="AR356" s="374"/>
      <c r="AS356" s="329"/>
      <c r="AT356" s="329"/>
    </row>
    <row r="357" spans="38:46" ht="15.75">
      <c r="AL357" s="329"/>
      <c r="AM357" s="324"/>
      <c r="AN357" s="493"/>
      <c r="AO357" s="494"/>
      <c r="AP357" s="495"/>
      <c r="AQ357" s="388"/>
      <c r="AR357" s="374"/>
      <c r="AS357" s="329"/>
      <c r="AT357" s="329"/>
    </row>
    <row r="358" spans="38:46" ht="15.75">
      <c r="AL358" s="329"/>
      <c r="AM358" s="324"/>
      <c r="AN358" s="493"/>
      <c r="AO358" s="494"/>
      <c r="AP358" s="495"/>
      <c r="AQ358" s="388"/>
      <c r="AR358" s="374"/>
      <c r="AS358" s="329"/>
      <c r="AT358" s="329"/>
    </row>
    <row r="359" spans="38:46" ht="15.75">
      <c r="AL359" s="329"/>
      <c r="AM359" s="324"/>
      <c r="AN359" s="493"/>
      <c r="AO359" s="494"/>
      <c r="AP359" s="495"/>
      <c r="AQ359" s="388"/>
      <c r="AR359" s="374"/>
      <c r="AS359" s="329"/>
      <c r="AT359" s="329"/>
    </row>
    <row r="360" spans="38:46" ht="15.75">
      <c r="AL360" s="329"/>
      <c r="AM360" s="324"/>
      <c r="AN360" s="493"/>
      <c r="AO360" s="494"/>
      <c r="AP360" s="495"/>
      <c r="AQ360" s="388"/>
      <c r="AR360" s="374"/>
      <c r="AS360" s="329"/>
      <c r="AT360" s="329"/>
    </row>
    <row r="361" spans="38:46" ht="15.75">
      <c r="AL361" s="329"/>
      <c r="AM361" s="324"/>
      <c r="AN361" s="493"/>
      <c r="AO361" s="494"/>
      <c r="AP361" s="495"/>
      <c r="AQ361" s="388"/>
      <c r="AR361" s="374"/>
      <c r="AS361" s="329"/>
      <c r="AT361" s="329"/>
    </row>
    <row r="362" spans="38:46" ht="15.75">
      <c r="AL362" s="329"/>
      <c r="AM362" s="324"/>
      <c r="AN362" s="493"/>
      <c r="AO362" s="494"/>
      <c r="AP362" s="495"/>
      <c r="AQ362" s="388"/>
      <c r="AR362" s="374"/>
      <c r="AS362" s="329"/>
      <c r="AT362" s="329"/>
    </row>
    <row r="363" spans="38:46" ht="15.75">
      <c r="AL363" s="329"/>
      <c r="AM363" s="324"/>
      <c r="AN363" s="493"/>
      <c r="AO363" s="494"/>
      <c r="AP363" s="495"/>
      <c r="AQ363" s="388"/>
      <c r="AR363" s="374"/>
      <c r="AS363" s="329"/>
      <c r="AT363" s="329"/>
    </row>
    <row r="364" spans="38:46" ht="15.75">
      <c r="AL364" s="329"/>
      <c r="AM364" s="324"/>
      <c r="AN364" s="493"/>
      <c r="AO364" s="494"/>
      <c r="AP364" s="495"/>
      <c r="AQ364" s="388"/>
      <c r="AR364" s="374"/>
      <c r="AS364" s="329"/>
      <c r="AT364" s="329"/>
    </row>
    <row r="365" spans="38:46" ht="15.75">
      <c r="AL365" s="329"/>
      <c r="AM365" s="324"/>
      <c r="AN365" s="493"/>
      <c r="AO365" s="494"/>
      <c r="AP365" s="495"/>
      <c r="AQ365" s="388"/>
      <c r="AR365" s="374"/>
      <c r="AS365" s="329"/>
      <c r="AT365" s="329"/>
    </row>
    <row r="366" spans="38:46" ht="15.75">
      <c r="AL366" s="329"/>
      <c r="AM366" s="324"/>
      <c r="AN366" s="493"/>
      <c r="AO366" s="494"/>
      <c r="AP366" s="495"/>
      <c r="AQ366" s="388"/>
      <c r="AR366" s="374"/>
      <c r="AS366" s="329"/>
      <c r="AT366" s="329"/>
    </row>
    <row r="367" spans="38:46" ht="15.75">
      <c r="AL367" s="329"/>
      <c r="AM367" s="324"/>
      <c r="AN367" s="493"/>
      <c r="AO367" s="494"/>
      <c r="AP367" s="495"/>
      <c r="AQ367" s="388"/>
      <c r="AR367" s="374"/>
      <c r="AS367" s="329"/>
      <c r="AT367" s="329"/>
    </row>
    <row r="368" spans="38:46" ht="15.75">
      <c r="AL368" s="329"/>
      <c r="AM368" s="324"/>
      <c r="AN368" s="493"/>
      <c r="AO368" s="494"/>
      <c r="AP368" s="495"/>
      <c r="AQ368" s="388"/>
      <c r="AR368" s="374"/>
      <c r="AS368" s="329"/>
      <c r="AT368" s="329"/>
    </row>
    <row r="369" spans="38:46" ht="15.75">
      <c r="AL369" s="329"/>
      <c r="AM369" s="324"/>
      <c r="AN369" s="493"/>
      <c r="AO369" s="494"/>
      <c r="AP369" s="495"/>
      <c r="AQ369" s="388"/>
      <c r="AR369" s="374"/>
      <c r="AS369" s="329"/>
      <c r="AT369" s="329"/>
    </row>
    <row r="370" spans="38:46" ht="15.75">
      <c r="AL370" s="329"/>
      <c r="AM370" s="324"/>
      <c r="AN370" s="493"/>
      <c r="AO370" s="494"/>
      <c r="AP370" s="495"/>
      <c r="AQ370" s="388"/>
      <c r="AR370" s="374"/>
      <c r="AS370" s="329"/>
      <c r="AT370" s="329"/>
    </row>
    <row r="371" spans="38:46" ht="15.75">
      <c r="AL371" s="329"/>
      <c r="AM371" s="324"/>
      <c r="AN371" s="493"/>
      <c r="AO371" s="494"/>
      <c r="AP371" s="495"/>
      <c r="AQ371" s="388"/>
      <c r="AR371" s="374"/>
      <c r="AS371" s="329"/>
      <c r="AT371" s="329"/>
    </row>
    <row r="372" spans="38:46" ht="15.75">
      <c r="AL372" s="329"/>
      <c r="AM372" s="324"/>
      <c r="AN372" s="493"/>
      <c r="AO372" s="494"/>
      <c r="AP372" s="495"/>
      <c r="AQ372" s="388"/>
      <c r="AR372" s="374"/>
      <c r="AS372" s="329"/>
      <c r="AT372" s="329"/>
    </row>
    <row r="373" spans="38:46" ht="15.75">
      <c r="AL373" s="329"/>
      <c r="AM373" s="324"/>
      <c r="AN373" s="493"/>
      <c r="AO373" s="494"/>
      <c r="AP373" s="495"/>
      <c r="AQ373" s="388"/>
      <c r="AR373" s="374"/>
      <c r="AS373" s="329"/>
      <c r="AT373" s="329"/>
    </row>
    <row r="374" spans="38:46" ht="15.75">
      <c r="AL374" s="329"/>
      <c r="AM374" s="324"/>
      <c r="AN374" s="493"/>
      <c r="AO374" s="494"/>
      <c r="AP374" s="495"/>
      <c r="AQ374" s="388"/>
      <c r="AR374" s="374"/>
      <c r="AS374" s="329"/>
      <c r="AT374" s="329"/>
    </row>
    <row r="375" spans="38:46" ht="15.75">
      <c r="AL375" s="329"/>
      <c r="AM375" s="324"/>
      <c r="AN375" s="493"/>
      <c r="AO375" s="494"/>
      <c r="AP375" s="495"/>
      <c r="AQ375" s="388"/>
      <c r="AR375" s="374"/>
      <c r="AS375" s="329"/>
      <c r="AT375" s="329"/>
    </row>
    <row r="376" spans="38:46" ht="15.75">
      <c r="AL376" s="329"/>
      <c r="AM376" s="324"/>
      <c r="AN376" s="493"/>
      <c r="AO376" s="494"/>
      <c r="AP376" s="495"/>
      <c r="AQ376" s="388"/>
      <c r="AR376" s="374"/>
      <c r="AS376" s="329"/>
      <c r="AT376" s="329"/>
    </row>
    <row r="377" spans="38:46" ht="15.75">
      <c r="AL377" s="329"/>
      <c r="AM377" s="324"/>
      <c r="AN377" s="493"/>
      <c r="AO377" s="494"/>
      <c r="AP377" s="495"/>
      <c r="AQ377" s="388"/>
      <c r="AR377" s="374"/>
      <c r="AS377" s="329"/>
      <c r="AT377" s="329"/>
    </row>
    <row r="378" spans="38:46" ht="15.75">
      <c r="AL378" s="329"/>
      <c r="AM378" s="324"/>
      <c r="AN378" s="493"/>
      <c r="AO378" s="494"/>
      <c r="AP378" s="495"/>
      <c r="AQ378" s="388"/>
      <c r="AR378" s="374"/>
      <c r="AS378" s="329"/>
      <c r="AT378" s="329"/>
    </row>
    <row r="379" spans="38:46" ht="15.75">
      <c r="AL379" s="329"/>
      <c r="AM379" s="324"/>
      <c r="AN379" s="493"/>
      <c r="AO379" s="494"/>
      <c r="AP379" s="495"/>
      <c r="AQ379" s="388"/>
      <c r="AR379" s="374"/>
      <c r="AS379" s="329"/>
      <c r="AT379" s="329"/>
    </row>
    <row r="380" spans="38:46" ht="15.75">
      <c r="AL380" s="329"/>
      <c r="AM380" s="324"/>
      <c r="AN380" s="493"/>
      <c r="AO380" s="494"/>
      <c r="AP380" s="495"/>
      <c r="AQ380" s="388"/>
      <c r="AR380" s="374"/>
      <c r="AS380" s="329"/>
      <c r="AT380" s="329"/>
    </row>
    <row r="381" spans="38:46" ht="15.75">
      <c r="AL381" s="329"/>
      <c r="AM381" s="324"/>
      <c r="AN381" s="493"/>
      <c r="AO381" s="494"/>
      <c r="AP381" s="495"/>
      <c r="AQ381" s="388"/>
      <c r="AR381" s="374"/>
      <c r="AS381" s="329"/>
      <c r="AT381" s="329"/>
    </row>
    <row r="382" spans="38:46" ht="15.75">
      <c r="AL382" s="329"/>
      <c r="AM382" s="324"/>
      <c r="AN382" s="493"/>
      <c r="AO382" s="494"/>
      <c r="AP382" s="495"/>
      <c r="AQ382" s="388"/>
      <c r="AR382" s="374"/>
      <c r="AS382" s="329"/>
      <c r="AT382" s="329"/>
    </row>
    <row r="383" spans="38:46" ht="15.75">
      <c r="AL383" s="329"/>
      <c r="AM383" s="324"/>
      <c r="AN383" s="493"/>
      <c r="AO383" s="494"/>
      <c r="AP383" s="495"/>
      <c r="AQ383" s="388"/>
      <c r="AR383" s="374"/>
      <c r="AS383" s="329"/>
      <c r="AT383" s="329"/>
    </row>
    <row r="384" spans="38:46" ht="15.75">
      <c r="AL384" s="329"/>
      <c r="AM384" s="324"/>
      <c r="AN384" s="493"/>
      <c r="AO384" s="494"/>
      <c r="AP384" s="495"/>
      <c r="AQ384" s="388"/>
      <c r="AR384" s="374"/>
      <c r="AS384" s="329"/>
      <c r="AT384" s="329"/>
    </row>
    <row r="385" spans="38:46" ht="15.75">
      <c r="AL385" s="329"/>
      <c r="AM385" s="324"/>
      <c r="AN385" s="493"/>
      <c r="AO385" s="494"/>
      <c r="AP385" s="495"/>
      <c r="AQ385" s="388"/>
      <c r="AR385" s="374"/>
      <c r="AS385" s="329"/>
      <c r="AT385" s="329"/>
    </row>
    <row r="386" spans="38:46" ht="15.75">
      <c r="AL386" s="329"/>
      <c r="AM386" s="324"/>
      <c r="AN386" s="493"/>
      <c r="AO386" s="494"/>
      <c r="AP386" s="495"/>
      <c r="AQ386" s="388"/>
      <c r="AR386" s="374"/>
      <c r="AS386" s="329"/>
      <c r="AT386" s="329"/>
    </row>
    <row r="387" spans="38:46" ht="15.75">
      <c r="AL387" s="329"/>
      <c r="AM387" s="324"/>
      <c r="AN387" s="493"/>
      <c r="AO387" s="494"/>
      <c r="AP387" s="495"/>
      <c r="AQ387" s="388"/>
      <c r="AR387" s="374"/>
      <c r="AS387" s="329"/>
      <c r="AT387" s="329"/>
    </row>
    <row r="388" spans="38:46" ht="15.75">
      <c r="AL388" s="329"/>
      <c r="AM388" s="324"/>
      <c r="AN388" s="493"/>
      <c r="AO388" s="494"/>
      <c r="AP388" s="495"/>
      <c r="AQ388" s="388"/>
      <c r="AR388" s="374"/>
      <c r="AS388" s="329"/>
      <c r="AT388" s="329"/>
    </row>
    <row r="389" spans="38:46" ht="15.75">
      <c r="AL389" s="329"/>
      <c r="AM389" s="324"/>
      <c r="AN389" s="493"/>
      <c r="AO389" s="494"/>
      <c r="AP389" s="495"/>
      <c r="AQ389" s="388"/>
      <c r="AR389" s="374"/>
      <c r="AS389" s="329"/>
      <c r="AT389" s="329"/>
    </row>
    <row r="390" spans="38:46" ht="15.75">
      <c r="AL390" s="329"/>
      <c r="AM390" s="324"/>
      <c r="AN390" s="493"/>
      <c r="AO390" s="494"/>
      <c r="AP390" s="495"/>
      <c r="AQ390" s="388"/>
      <c r="AR390" s="374"/>
      <c r="AS390" s="329"/>
      <c r="AT390" s="329"/>
    </row>
    <row r="391" spans="38:46" ht="15.75">
      <c r="AL391" s="329"/>
      <c r="AM391" s="324"/>
      <c r="AN391" s="493"/>
      <c r="AO391" s="494"/>
      <c r="AP391" s="495"/>
      <c r="AQ391" s="388"/>
      <c r="AR391" s="374"/>
      <c r="AS391" s="329"/>
      <c r="AT391" s="329"/>
    </row>
    <row r="392" spans="38:46" ht="15.75">
      <c r="AL392" s="329"/>
      <c r="AM392" s="324"/>
      <c r="AN392" s="493"/>
      <c r="AO392" s="494"/>
      <c r="AP392" s="495"/>
      <c r="AQ392" s="388"/>
      <c r="AR392" s="374"/>
      <c r="AS392" s="329"/>
      <c r="AT392" s="329"/>
    </row>
    <row r="393" spans="38:46" ht="15.75">
      <c r="AL393" s="329"/>
      <c r="AM393" s="324"/>
      <c r="AN393" s="493"/>
      <c r="AO393" s="494"/>
      <c r="AP393" s="495"/>
      <c r="AQ393" s="388"/>
      <c r="AR393" s="374"/>
      <c r="AS393" s="329"/>
      <c r="AT393" s="329"/>
    </row>
    <row r="394" spans="38:46" ht="15.75">
      <c r="AL394" s="329"/>
      <c r="AM394" s="324"/>
      <c r="AN394" s="493"/>
      <c r="AO394" s="494"/>
      <c r="AP394" s="495"/>
      <c r="AQ394" s="388"/>
      <c r="AR394" s="374"/>
      <c r="AS394" s="329"/>
      <c r="AT394" s="329"/>
    </row>
    <row r="395" spans="38:46" ht="15.75">
      <c r="AL395" s="329"/>
      <c r="AM395" s="324"/>
      <c r="AN395" s="493"/>
      <c r="AO395" s="494"/>
      <c r="AP395" s="495"/>
      <c r="AQ395" s="388"/>
      <c r="AR395" s="374"/>
      <c r="AS395" s="329"/>
      <c r="AT395" s="329"/>
    </row>
    <row r="396" spans="38:46" ht="15.75">
      <c r="AL396" s="329"/>
      <c r="AM396" s="324"/>
      <c r="AN396" s="493"/>
      <c r="AO396" s="494"/>
      <c r="AP396" s="495"/>
      <c r="AQ396" s="388"/>
      <c r="AR396" s="374"/>
      <c r="AS396" s="329"/>
      <c r="AT396" s="329"/>
    </row>
    <row r="397" spans="38:46" ht="15.75">
      <c r="AL397" s="329"/>
      <c r="AM397" s="324"/>
      <c r="AN397" s="493"/>
      <c r="AO397" s="494"/>
      <c r="AP397" s="495"/>
      <c r="AQ397" s="388"/>
      <c r="AR397" s="374"/>
      <c r="AS397" s="329"/>
      <c r="AT397" s="329"/>
    </row>
    <row r="398" spans="38:46" ht="15.75">
      <c r="AL398" s="329"/>
      <c r="AM398" s="324"/>
      <c r="AN398" s="493"/>
      <c r="AO398" s="494"/>
      <c r="AP398" s="495"/>
      <c r="AQ398" s="388"/>
      <c r="AR398" s="374"/>
      <c r="AS398" s="329"/>
      <c r="AT398" s="329"/>
    </row>
    <row r="399" spans="38:46" ht="15.75">
      <c r="AL399" s="329"/>
      <c r="AM399" s="324"/>
      <c r="AN399" s="493"/>
      <c r="AO399" s="494"/>
      <c r="AP399" s="495"/>
      <c r="AQ399" s="388"/>
      <c r="AR399" s="374"/>
      <c r="AS399" s="329"/>
      <c r="AT399" s="329"/>
    </row>
    <row r="400" spans="38:46" ht="15.75">
      <c r="AL400" s="329"/>
      <c r="AM400" s="324"/>
      <c r="AN400" s="493"/>
      <c r="AO400" s="494"/>
      <c r="AP400" s="495"/>
      <c r="AQ400" s="388"/>
      <c r="AR400" s="374"/>
      <c r="AS400" s="329"/>
      <c r="AT400" s="329"/>
    </row>
    <row r="401" spans="38:46" ht="15.75">
      <c r="AL401" s="329"/>
      <c r="AM401" s="324"/>
      <c r="AN401" s="493"/>
      <c r="AO401" s="494"/>
      <c r="AP401" s="495"/>
      <c r="AQ401" s="388"/>
      <c r="AR401" s="374"/>
      <c r="AS401" s="329"/>
      <c r="AT401" s="329"/>
    </row>
    <row r="402" spans="38:46" ht="15.75">
      <c r="AL402" s="329"/>
      <c r="AM402" s="324"/>
      <c r="AN402" s="493"/>
      <c r="AO402" s="494"/>
      <c r="AP402" s="495"/>
      <c r="AQ402" s="388"/>
      <c r="AR402" s="374"/>
      <c r="AS402" s="329"/>
      <c r="AT402" s="329"/>
    </row>
    <row r="403" spans="38:46" ht="15.75">
      <c r="AL403" s="329"/>
      <c r="AM403" s="324"/>
      <c r="AN403" s="493"/>
      <c r="AO403" s="494"/>
      <c r="AP403" s="495"/>
      <c r="AQ403" s="388"/>
      <c r="AR403" s="374"/>
      <c r="AS403" s="329"/>
      <c r="AT403" s="329"/>
    </row>
    <row r="404" spans="38:46" ht="15.75">
      <c r="AL404" s="329"/>
      <c r="AM404" s="324"/>
      <c r="AN404" s="493"/>
      <c r="AO404" s="494"/>
      <c r="AP404" s="495"/>
      <c r="AQ404" s="388"/>
      <c r="AR404" s="374"/>
      <c r="AS404" s="329"/>
      <c r="AT404" s="329"/>
    </row>
    <row r="405" spans="38:46" ht="15.75">
      <c r="AL405" s="329"/>
      <c r="AM405" s="324"/>
      <c r="AN405" s="493"/>
      <c r="AO405" s="494"/>
      <c r="AP405" s="495"/>
      <c r="AQ405" s="388"/>
      <c r="AR405" s="374"/>
      <c r="AS405" s="329"/>
      <c r="AT405" s="329"/>
    </row>
    <row r="406" spans="38:46" ht="15.75">
      <c r="AL406" s="329"/>
      <c r="AM406" s="324"/>
      <c r="AN406" s="493"/>
      <c r="AO406" s="494"/>
      <c r="AP406" s="495"/>
      <c r="AQ406" s="388"/>
      <c r="AR406" s="374"/>
      <c r="AS406" s="329"/>
      <c r="AT406" s="329"/>
    </row>
    <row r="407" spans="38:46" ht="15.75">
      <c r="AL407" s="329"/>
      <c r="AM407" s="324"/>
      <c r="AN407" s="493"/>
      <c r="AO407" s="494"/>
      <c r="AP407" s="495"/>
      <c r="AQ407" s="388"/>
      <c r="AR407" s="374"/>
      <c r="AS407" s="329"/>
      <c r="AT407" s="329"/>
    </row>
    <row r="408" spans="38:46" ht="15.75">
      <c r="AL408" s="329"/>
      <c r="AM408" s="324"/>
      <c r="AN408" s="493"/>
      <c r="AO408" s="494"/>
      <c r="AP408" s="495"/>
      <c r="AQ408" s="388"/>
      <c r="AR408" s="374"/>
      <c r="AS408" s="329"/>
      <c r="AT408" s="329"/>
    </row>
    <row r="409" spans="38:46" ht="15.75">
      <c r="AL409" s="329"/>
      <c r="AM409" s="324"/>
      <c r="AN409" s="493"/>
      <c r="AO409" s="494"/>
      <c r="AP409" s="495"/>
      <c r="AQ409" s="388"/>
      <c r="AR409" s="374"/>
      <c r="AS409" s="329"/>
      <c r="AT409" s="329"/>
    </row>
    <row r="410" spans="38:46" ht="15.75">
      <c r="AL410" s="329"/>
      <c r="AM410" s="324"/>
      <c r="AN410" s="493"/>
      <c r="AO410" s="494"/>
      <c r="AP410" s="495"/>
      <c r="AQ410" s="388"/>
      <c r="AR410" s="374"/>
      <c r="AS410" s="329"/>
      <c r="AT410" s="329"/>
    </row>
    <row r="411" spans="38:46" ht="15.75">
      <c r="AL411" s="329"/>
      <c r="AM411" s="324"/>
      <c r="AN411" s="493"/>
      <c r="AO411" s="494"/>
      <c r="AP411" s="495"/>
      <c r="AQ411" s="388"/>
      <c r="AR411" s="374"/>
      <c r="AS411" s="329"/>
      <c r="AT411" s="329"/>
    </row>
    <row r="412" spans="38:46" ht="15.75">
      <c r="AL412" s="329"/>
      <c r="AM412" s="324"/>
      <c r="AN412" s="493"/>
      <c r="AO412" s="494"/>
      <c r="AP412" s="495"/>
      <c r="AQ412" s="388"/>
      <c r="AR412" s="374"/>
      <c r="AS412" s="329"/>
      <c r="AT412" s="329"/>
    </row>
    <row r="413" spans="38:46" ht="15.75">
      <c r="AL413" s="329"/>
      <c r="AM413" s="324"/>
      <c r="AN413" s="493"/>
      <c r="AO413" s="494"/>
      <c r="AP413" s="495"/>
      <c r="AQ413" s="388"/>
      <c r="AR413" s="374"/>
      <c r="AS413" s="329"/>
      <c r="AT413" s="329"/>
    </row>
    <row r="414" spans="38:46" ht="15.75">
      <c r="AL414" s="329"/>
      <c r="AM414" s="324"/>
      <c r="AN414" s="493"/>
      <c r="AO414" s="494"/>
      <c r="AP414" s="495"/>
      <c r="AQ414" s="388"/>
      <c r="AR414" s="374"/>
      <c r="AS414" s="329"/>
      <c r="AT414" s="329"/>
    </row>
    <row r="415" spans="38:46" ht="15.75">
      <c r="AL415" s="329"/>
      <c r="AM415" s="324"/>
      <c r="AN415" s="493"/>
      <c r="AO415" s="494"/>
      <c r="AP415" s="495"/>
      <c r="AQ415" s="388"/>
      <c r="AR415" s="374"/>
      <c r="AS415" s="329"/>
      <c r="AT415" s="329"/>
    </row>
    <row r="416" spans="38:46" ht="15.75">
      <c r="AL416" s="329"/>
      <c r="AM416" s="324"/>
      <c r="AN416" s="493"/>
      <c r="AO416" s="494"/>
      <c r="AP416" s="495"/>
      <c r="AQ416" s="388"/>
      <c r="AR416" s="374"/>
      <c r="AS416" s="329"/>
      <c r="AT416" s="329"/>
    </row>
    <row r="417" spans="38:46" ht="15.75">
      <c r="AL417" s="329"/>
      <c r="AM417" s="324"/>
      <c r="AN417" s="493"/>
      <c r="AO417" s="494"/>
      <c r="AP417" s="495"/>
      <c r="AQ417" s="388"/>
      <c r="AR417" s="374"/>
      <c r="AS417" s="329"/>
      <c r="AT417" s="329"/>
    </row>
    <row r="418" spans="38:46" ht="15.75">
      <c r="AL418" s="329"/>
      <c r="AM418" s="324"/>
      <c r="AN418" s="493"/>
      <c r="AO418" s="494"/>
      <c r="AP418" s="495"/>
      <c r="AQ418" s="388"/>
      <c r="AR418" s="374"/>
      <c r="AS418" s="329"/>
      <c r="AT418" s="329"/>
    </row>
    <row r="419" spans="38:46" ht="15.75">
      <c r="AL419" s="329"/>
      <c r="AM419" s="324"/>
      <c r="AN419" s="493"/>
      <c r="AO419" s="494"/>
      <c r="AP419" s="495"/>
      <c r="AQ419" s="388"/>
      <c r="AR419" s="374"/>
      <c r="AS419" s="329"/>
      <c r="AT419" s="329"/>
    </row>
    <row r="420" spans="38:46" ht="15.75">
      <c r="AL420" s="329"/>
      <c r="AM420" s="324"/>
      <c r="AN420" s="493"/>
      <c r="AO420" s="494"/>
      <c r="AP420" s="495"/>
      <c r="AQ420" s="388"/>
      <c r="AR420" s="374"/>
      <c r="AS420" s="329"/>
      <c r="AT420" s="329"/>
    </row>
    <row r="421" spans="38:46" ht="15.75">
      <c r="AL421" s="329"/>
      <c r="AM421" s="324"/>
      <c r="AN421" s="493"/>
      <c r="AO421" s="494"/>
      <c r="AP421" s="495"/>
      <c r="AQ421" s="388"/>
      <c r="AR421" s="374"/>
      <c r="AS421" s="329"/>
      <c r="AT421" s="329"/>
    </row>
    <row r="422" spans="38:46" ht="15.75">
      <c r="AL422" s="329"/>
      <c r="AM422" s="324"/>
      <c r="AN422" s="493"/>
      <c r="AO422" s="494"/>
      <c r="AP422" s="495"/>
      <c r="AQ422" s="388"/>
      <c r="AR422" s="374"/>
      <c r="AS422" s="329"/>
      <c r="AT422" s="329"/>
    </row>
    <row r="423" spans="38:46" ht="15.75">
      <c r="AL423" s="329"/>
      <c r="AM423" s="324"/>
      <c r="AN423" s="493"/>
      <c r="AO423" s="494"/>
      <c r="AP423" s="495"/>
      <c r="AQ423" s="388"/>
      <c r="AR423" s="374"/>
      <c r="AS423" s="329"/>
      <c r="AT423" s="329"/>
    </row>
    <row r="424" spans="38:46" ht="15.75">
      <c r="AL424" s="329"/>
      <c r="AM424" s="324"/>
      <c r="AN424" s="493"/>
      <c r="AO424" s="494"/>
      <c r="AP424" s="495"/>
      <c r="AQ424" s="388"/>
      <c r="AR424" s="374"/>
      <c r="AS424" s="329"/>
      <c r="AT424" s="329"/>
    </row>
    <row r="425" spans="38:46" ht="15.75">
      <c r="AL425" s="329"/>
      <c r="AM425" s="324"/>
      <c r="AN425" s="493"/>
      <c r="AO425" s="494"/>
      <c r="AP425" s="495"/>
      <c r="AQ425" s="388"/>
      <c r="AR425" s="374"/>
      <c r="AS425" s="329"/>
      <c r="AT425" s="329"/>
    </row>
    <row r="426" spans="38:46" ht="15.75">
      <c r="AL426" s="329"/>
      <c r="AM426" s="324"/>
      <c r="AN426" s="493"/>
      <c r="AO426" s="494"/>
      <c r="AP426" s="495"/>
      <c r="AQ426" s="388"/>
      <c r="AR426" s="374"/>
      <c r="AS426" s="329"/>
      <c r="AT426" s="329"/>
    </row>
    <row r="427" spans="38:46" ht="15.75">
      <c r="AL427" s="329"/>
      <c r="AM427" s="324"/>
      <c r="AN427" s="493"/>
      <c r="AO427" s="494"/>
      <c r="AP427" s="495"/>
      <c r="AQ427" s="388"/>
      <c r="AR427" s="374"/>
      <c r="AS427" s="329"/>
      <c r="AT427" s="329"/>
    </row>
    <row r="428" spans="38:46" ht="15.75">
      <c r="AL428" s="329"/>
      <c r="AM428" s="324"/>
      <c r="AN428" s="493"/>
      <c r="AO428" s="494"/>
      <c r="AP428" s="495"/>
      <c r="AQ428" s="388"/>
      <c r="AR428" s="374"/>
      <c r="AS428" s="329"/>
      <c r="AT428" s="329"/>
    </row>
    <row r="429" spans="38:46" ht="15.75">
      <c r="AL429" s="329"/>
      <c r="AM429" s="324"/>
      <c r="AN429" s="493"/>
      <c r="AO429" s="494"/>
      <c r="AP429" s="495"/>
      <c r="AQ429" s="388"/>
      <c r="AR429" s="374"/>
      <c r="AS429" s="329"/>
      <c r="AT429" s="329"/>
    </row>
    <row r="430" spans="38:46" ht="15.75">
      <c r="AL430" s="329"/>
      <c r="AM430" s="324"/>
      <c r="AN430" s="493"/>
      <c r="AO430" s="494"/>
      <c r="AP430" s="495"/>
      <c r="AQ430" s="388"/>
      <c r="AR430" s="374"/>
      <c r="AS430" s="329"/>
      <c r="AT430" s="329"/>
    </row>
    <row r="431" spans="38:46" ht="15.75">
      <c r="AL431" s="329"/>
      <c r="AM431" s="324"/>
      <c r="AN431" s="493"/>
      <c r="AO431" s="494"/>
      <c r="AP431" s="495"/>
      <c r="AQ431" s="388"/>
      <c r="AR431" s="374"/>
      <c r="AS431" s="329"/>
      <c r="AT431" s="329"/>
    </row>
    <row r="432" spans="38:46" ht="15.75">
      <c r="AL432" s="329"/>
      <c r="AM432" s="324"/>
      <c r="AN432" s="493"/>
      <c r="AO432" s="494"/>
      <c r="AP432" s="495"/>
      <c r="AQ432" s="388"/>
      <c r="AR432" s="374"/>
      <c r="AS432" s="329"/>
      <c r="AT432" s="329"/>
    </row>
    <row r="433" spans="38:46" ht="15.75">
      <c r="AL433" s="329"/>
      <c r="AM433" s="324"/>
      <c r="AN433" s="493"/>
      <c r="AO433" s="494"/>
      <c r="AP433" s="495"/>
      <c r="AQ433" s="388"/>
      <c r="AR433" s="374"/>
      <c r="AS433" s="329"/>
      <c r="AT433" s="329"/>
    </row>
    <row r="434" spans="38:46" ht="15.75">
      <c r="AL434" s="329"/>
      <c r="AM434" s="324"/>
      <c r="AN434" s="493"/>
      <c r="AO434" s="494"/>
      <c r="AP434" s="495"/>
      <c r="AQ434" s="388"/>
      <c r="AR434" s="374"/>
      <c r="AS434" s="329"/>
      <c r="AT434" s="329"/>
    </row>
    <row r="435" spans="38:46" ht="15.75">
      <c r="AL435" s="329"/>
      <c r="AM435" s="324"/>
      <c r="AN435" s="493"/>
      <c r="AO435" s="494"/>
      <c r="AP435" s="495"/>
      <c r="AQ435" s="388"/>
      <c r="AR435" s="374"/>
      <c r="AS435" s="329"/>
      <c r="AT435" s="329"/>
    </row>
    <row r="436" spans="38:46" ht="15.75">
      <c r="AL436" s="329"/>
      <c r="AM436" s="324"/>
      <c r="AN436" s="493"/>
      <c r="AO436" s="494"/>
      <c r="AP436" s="495"/>
      <c r="AQ436" s="388"/>
      <c r="AR436" s="374"/>
      <c r="AS436" s="329"/>
      <c r="AT436" s="329"/>
    </row>
    <row r="437" spans="38:46" ht="15.75">
      <c r="AL437" s="329"/>
      <c r="AM437" s="324"/>
      <c r="AN437" s="493"/>
      <c r="AO437" s="494"/>
      <c r="AP437" s="495"/>
      <c r="AQ437" s="388"/>
      <c r="AR437" s="374"/>
      <c r="AS437" s="329"/>
      <c r="AT437" s="329"/>
    </row>
    <row r="438" spans="38:46" ht="15.75">
      <c r="AL438" s="329"/>
      <c r="AM438" s="324"/>
      <c r="AN438" s="493"/>
      <c r="AO438" s="494"/>
      <c r="AP438" s="495"/>
      <c r="AQ438" s="388"/>
      <c r="AR438" s="374"/>
      <c r="AS438" s="329"/>
      <c r="AT438" s="329"/>
    </row>
    <row r="439" spans="38:46" ht="15.75">
      <c r="AL439" s="329"/>
      <c r="AM439" s="324"/>
      <c r="AN439" s="493"/>
      <c r="AO439" s="494"/>
      <c r="AP439" s="495"/>
      <c r="AQ439" s="388"/>
      <c r="AR439" s="374"/>
      <c r="AS439" s="329"/>
      <c r="AT439" s="329"/>
    </row>
    <row r="440" spans="38:46" ht="15.75">
      <c r="AL440" s="329"/>
      <c r="AM440" s="324"/>
      <c r="AN440" s="493"/>
      <c r="AO440" s="494"/>
      <c r="AP440" s="495"/>
      <c r="AQ440" s="388"/>
      <c r="AR440" s="374"/>
      <c r="AS440" s="329"/>
      <c r="AT440" s="329"/>
    </row>
    <row r="441" spans="38:46" ht="15.75">
      <c r="AL441" s="329"/>
      <c r="AM441" s="324"/>
      <c r="AN441" s="493"/>
      <c r="AO441" s="494"/>
      <c r="AP441" s="495"/>
      <c r="AQ441" s="388"/>
      <c r="AR441" s="374"/>
      <c r="AS441" s="329"/>
      <c r="AT441" s="329"/>
    </row>
    <row r="442" spans="38:46" ht="15.75">
      <c r="AL442" s="329"/>
      <c r="AM442" s="324"/>
      <c r="AN442" s="493"/>
      <c r="AO442" s="494"/>
      <c r="AP442" s="495"/>
      <c r="AQ442" s="388"/>
      <c r="AR442" s="374"/>
      <c r="AS442" s="329"/>
      <c r="AT442" s="329"/>
    </row>
    <row r="443" spans="38:46" ht="15.75">
      <c r="AL443" s="329"/>
      <c r="AM443" s="324"/>
      <c r="AN443" s="493"/>
      <c r="AO443" s="494"/>
      <c r="AP443" s="495"/>
      <c r="AQ443" s="388"/>
      <c r="AR443" s="374"/>
      <c r="AS443" s="329"/>
      <c r="AT443" s="329"/>
    </row>
    <row r="444" spans="38:46" ht="15.75">
      <c r="AL444" s="329"/>
      <c r="AM444" s="324"/>
      <c r="AN444" s="493"/>
      <c r="AO444" s="494"/>
      <c r="AP444" s="495"/>
      <c r="AQ444" s="388"/>
      <c r="AR444" s="374"/>
      <c r="AS444" s="329"/>
      <c r="AT444" s="329"/>
    </row>
    <row r="445" spans="38:46" ht="15.75">
      <c r="AL445" s="329"/>
      <c r="AM445" s="324"/>
      <c r="AN445" s="493"/>
      <c r="AO445" s="494"/>
      <c r="AP445" s="495"/>
      <c r="AQ445" s="388"/>
      <c r="AR445" s="374"/>
      <c r="AS445" s="329"/>
      <c r="AT445" s="329"/>
    </row>
    <row r="446" spans="38:46" ht="15.75">
      <c r="AL446" s="329"/>
      <c r="AM446" s="324"/>
      <c r="AN446" s="493"/>
      <c r="AO446" s="494"/>
      <c r="AP446" s="495"/>
      <c r="AQ446" s="388"/>
      <c r="AR446" s="374"/>
      <c r="AS446" s="329"/>
      <c r="AT446" s="329"/>
    </row>
    <row r="447" spans="38:46" ht="15.75">
      <c r="AL447" s="329"/>
      <c r="AM447" s="324"/>
      <c r="AN447" s="493"/>
      <c r="AO447" s="494"/>
      <c r="AP447" s="495"/>
      <c r="AQ447" s="388"/>
      <c r="AR447" s="374"/>
      <c r="AS447" s="329"/>
      <c r="AT447" s="329"/>
    </row>
    <row r="448" spans="38:46" ht="15.75">
      <c r="AL448" s="329"/>
      <c r="AM448" s="324"/>
      <c r="AN448" s="493"/>
      <c r="AO448" s="494"/>
      <c r="AP448" s="495"/>
      <c r="AQ448" s="388"/>
      <c r="AR448" s="374"/>
      <c r="AS448" s="329"/>
      <c r="AT448" s="329"/>
    </row>
    <row r="449" spans="38:46" ht="15.75">
      <c r="AL449" s="329"/>
      <c r="AM449" s="324"/>
      <c r="AN449" s="493"/>
      <c r="AO449" s="494"/>
      <c r="AP449" s="495"/>
      <c r="AQ449" s="388"/>
      <c r="AR449" s="374"/>
      <c r="AS449" s="329"/>
      <c r="AT449" s="329"/>
    </row>
    <row r="450" spans="38:46" ht="15.75">
      <c r="AL450" s="329"/>
      <c r="AM450" s="324"/>
      <c r="AN450" s="493"/>
      <c r="AO450" s="494"/>
      <c r="AP450" s="495"/>
      <c r="AQ450" s="388"/>
      <c r="AR450" s="374"/>
      <c r="AS450" s="329"/>
      <c r="AT450" s="329"/>
    </row>
    <row r="451" spans="38:46" ht="15.75">
      <c r="AL451" s="329"/>
      <c r="AM451" s="324"/>
      <c r="AN451" s="493"/>
      <c r="AO451" s="494"/>
      <c r="AP451" s="495"/>
      <c r="AQ451" s="388"/>
      <c r="AR451" s="374"/>
      <c r="AS451" s="329"/>
      <c r="AT451" s="329"/>
    </row>
    <row r="452" spans="38:46" ht="15.75">
      <c r="AL452" s="329"/>
      <c r="AM452" s="324"/>
      <c r="AN452" s="493"/>
      <c r="AO452" s="494"/>
      <c r="AP452" s="495"/>
      <c r="AQ452" s="388"/>
      <c r="AR452" s="374"/>
      <c r="AS452" s="329"/>
      <c r="AT452" s="329"/>
    </row>
    <row r="453" spans="38:46" ht="15.75">
      <c r="AL453" s="329"/>
      <c r="AM453" s="324"/>
      <c r="AN453" s="493"/>
      <c r="AO453" s="494"/>
      <c r="AP453" s="495"/>
      <c r="AQ453" s="388"/>
      <c r="AR453" s="374"/>
      <c r="AS453" s="329"/>
      <c r="AT453" s="329"/>
    </row>
    <row r="454" spans="38:46" ht="15.75">
      <c r="AL454" s="329"/>
      <c r="AM454" s="324"/>
      <c r="AN454" s="493"/>
      <c r="AO454" s="494"/>
      <c r="AP454" s="495"/>
      <c r="AQ454" s="388"/>
      <c r="AR454" s="374"/>
      <c r="AS454" s="329"/>
      <c r="AT454" s="329"/>
    </row>
    <row r="455" spans="38:46" ht="15.75">
      <c r="AL455" s="329"/>
      <c r="AM455" s="324"/>
      <c r="AN455" s="493"/>
      <c r="AO455" s="494"/>
      <c r="AP455" s="495"/>
      <c r="AQ455" s="388"/>
      <c r="AR455" s="374"/>
      <c r="AS455" s="329"/>
      <c r="AT455" s="329"/>
    </row>
    <row r="456" spans="38:46" ht="15.75">
      <c r="AL456" s="329"/>
      <c r="AM456" s="324"/>
      <c r="AN456" s="493"/>
      <c r="AO456" s="494"/>
      <c r="AP456" s="495"/>
      <c r="AQ456" s="388"/>
      <c r="AR456" s="374"/>
      <c r="AS456" s="329"/>
      <c r="AT456" s="329"/>
    </row>
    <row r="457" spans="38:46" ht="15.75">
      <c r="AL457" s="329"/>
      <c r="AM457" s="324"/>
      <c r="AN457" s="493"/>
      <c r="AO457" s="494"/>
      <c r="AP457" s="495"/>
      <c r="AQ457" s="388"/>
      <c r="AR457" s="374"/>
      <c r="AS457" s="329"/>
      <c r="AT457" s="329"/>
    </row>
    <row r="458" spans="38:46" ht="15.75">
      <c r="AL458" s="329"/>
      <c r="AM458" s="324"/>
      <c r="AN458" s="493"/>
      <c r="AO458" s="494"/>
      <c r="AP458" s="495"/>
      <c r="AQ458" s="388"/>
      <c r="AR458" s="374"/>
      <c r="AS458" s="329"/>
      <c r="AT458" s="329"/>
    </row>
    <row r="459" spans="38:46" ht="15.75">
      <c r="AL459" s="329"/>
      <c r="AM459" s="324"/>
      <c r="AN459" s="493"/>
      <c r="AO459" s="494"/>
      <c r="AP459" s="495"/>
      <c r="AQ459" s="388"/>
      <c r="AR459" s="374"/>
      <c r="AS459" s="329"/>
      <c r="AT459" s="329"/>
    </row>
    <row r="460" spans="38:46" ht="15.75">
      <c r="AL460" s="329"/>
      <c r="AM460" s="324"/>
      <c r="AN460" s="493"/>
      <c r="AO460" s="494"/>
      <c r="AP460" s="495"/>
      <c r="AQ460" s="388"/>
      <c r="AR460" s="374"/>
      <c r="AS460" s="329"/>
      <c r="AT460" s="329"/>
    </row>
    <row r="461" spans="38:46" ht="15.75">
      <c r="AL461" s="329"/>
      <c r="AM461" s="324"/>
      <c r="AN461" s="493"/>
      <c r="AO461" s="494"/>
      <c r="AP461" s="495"/>
      <c r="AQ461" s="388"/>
      <c r="AR461" s="374"/>
      <c r="AS461" s="329"/>
      <c r="AT461" s="329"/>
    </row>
    <row r="462" spans="38:46" ht="15.75">
      <c r="AL462" s="329"/>
      <c r="AM462" s="324"/>
      <c r="AN462" s="493"/>
      <c r="AO462" s="494"/>
      <c r="AP462" s="495"/>
      <c r="AQ462" s="388"/>
      <c r="AR462" s="374"/>
      <c r="AS462" s="329"/>
      <c r="AT462" s="329"/>
    </row>
    <row r="463" spans="38:46" ht="15.75">
      <c r="AL463" s="329"/>
      <c r="AM463" s="324"/>
      <c r="AN463" s="493"/>
      <c r="AO463" s="494"/>
      <c r="AP463" s="495"/>
      <c r="AQ463" s="388"/>
      <c r="AR463" s="374"/>
      <c r="AS463" s="329"/>
      <c r="AT463" s="329"/>
    </row>
    <row r="464" spans="38:46" ht="15.75">
      <c r="AL464" s="329"/>
      <c r="AM464" s="324"/>
      <c r="AN464" s="493"/>
      <c r="AO464" s="494"/>
      <c r="AP464" s="495"/>
      <c r="AQ464" s="388"/>
      <c r="AR464" s="374"/>
      <c r="AS464" s="329"/>
      <c r="AT464" s="329"/>
    </row>
    <row r="465" spans="38:46" ht="15.75">
      <c r="AL465" s="329"/>
      <c r="AM465" s="324"/>
      <c r="AN465" s="493"/>
      <c r="AO465" s="494"/>
      <c r="AP465" s="495"/>
      <c r="AQ465" s="388"/>
      <c r="AR465" s="374"/>
      <c r="AS465" s="329"/>
      <c r="AT465" s="329"/>
    </row>
    <row r="466" spans="38:46" ht="15.75">
      <c r="AL466" s="329"/>
      <c r="AM466" s="324"/>
      <c r="AN466" s="493"/>
      <c r="AO466" s="494"/>
      <c r="AP466" s="495"/>
      <c r="AQ466" s="388"/>
      <c r="AR466" s="374"/>
      <c r="AS466" s="329"/>
      <c r="AT466" s="329"/>
    </row>
    <row r="467" spans="38:46" ht="15.75">
      <c r="AL467" s="329"/>
      <c r="AM467" s="324"/>
      <c r="AN467" s="493"/>
      <c r="AO467" s="494"/>
      <c r="AP467" s="495"/>
      <c r="AQ467" s="388"/>
      <c r="AR467" s="374"/>
      <c r="AS467" s="329"/>
      <c r="AT467" s="329"/>
    </row>
    <row r="468" spans="38:46" ht="15.75">
      <c r="AL468" s="329"/>
      <c r="AM468" s="324"/>
      <c r="AN468" s="493"/>
      <c r="AO468" s="494"/>
      <c r="AP468" s="495"/>
      <c r="AQ468" s="388"/>
      <c r="AR468" s="374"/>
      <c r="AS468" s="329"/>
      <c r="AT468" s="329"/>
    </row>
    <row r="469" spans="38:46" ht="15.75">
      <c r="AL469" s="329"/>
      <c r="AM469" s="324"/>
      <c r="AN469" s="493"/>
      <c r="AO469" s="494"/>
      <c r="AP469" s="495"/>
      <c r="AQ469" s="388"/>
      <c r="AR469" s="374"/>
      <c r="AS469" s="329"/>
      <c r="AT469" s="329"/>
    </row>
    <row r="470" spans="38:46" ht="15.75">
      <c r="AL470" s="329"/>
      <c r="AM470" s="324"/>
      <c r="AN470" s="493"/>
      <c r="AO470" s="494"/>
      <c r="AP470" s="495"/>
      <c r="AQ470" s="388"/>
      <c r="AR470" s="374"/>
      <c r="AS470" s="329"/>
      <c r="AT470" s="329"/>
    </row>
    <row r="471" spans="38:46" ht="15.75">
      <c r="AL471" s="329"/>
      <c r="AM471" s="324"/>
      <c r="AN471" s="493"/>
      <c r="AO471" s="494"/>
      <c r="AP471" s="495"/>
      <c r="AQ471" s="388"/>
      <c r="AR471" s="374"/>
      <c r="AS471" s="329"/>
      <c r="AT471" s="329"/>
    </row>
    <row r="472" spans="38:46" ht="15.75">
      <c r="AL472" s="329"/>
      <c r="AM472" s="324"/>
      <c r="AN472" s="493"/>
      <c r="AO472" s="494"/>
      <c r="AP472" s="495"/>
      <c r="AQ472" s="388"/>
      <c r="AR472" s="374"/>
      <c r="AS472" s="329"/>
      <c r="AT472" s="329"/>
    </row>
    <row r="473" spans="38:46" ht="15.75">
      <c r="AL473" s="329"/>
      <c r="AM473" s="324"/>
      <c r="AN473" s="493"/>
      <c r="AO473" s="494"/>
      <c r="AP473" s="495"/>
      <c r="AQ473" s="388"/>
      <c r="AR473" s="374"/>
      <c r="AS473" s="329"/>
      <c r="AT473" s="329"/>
    </row>
    <row r="474" spans="38:46" ht="15.75">
      <c r="AL474" s="329"/>
      <c r="AM474" s="324"/>
      <c r="AN474" s="493"/>
      <c r="AO474" s="494"/>
      <c r="AP474" s="495"/>
      <c r="AQ474" s="388"/>
      <c r="AR474" s="374"/>
      <c r="AS474" s="329"/>
      <c r="AT474" s="329"/>
    </row>
    <row r="475" spans="38:46" ht="15.75">
      <c r="AL475" s="329"/>
      <c r="AM475" s="324"/>
      <c r="AN475" s="493"/>
      <c r="AO475" s="494"/>
      <c r="AP475" s="495"/>
      <c r="AQ475" s="388"/>
      <c r="AR475" s="374"/>
      <c r="AS475" s="329"/>
      <c r="AT475" s="329"/>
    </row>
    <row r="476" spans="38:46" ht="15.75">
      <c r="AL476" s="329"/>
      <c r="AM476" s="324"/>
      <c r="AN476" s="493"/>
      <c r="AO476" s="494"/>
      <c r="AP476" s="495"/>
      <c r="AQ476" s="388"/>
      <c r="AR476" s="374"/>
      <c r="AS476" s="329"/>
      <c r="AT476" s="329"/>
    </row>
    <row r="477" spans="38:46" ht="15.75">
      <c r="AL477" s="329"/>
      <c r="AM477" s="324"/>
      <c r="AN477" s="493"/>
      <c r="AO477" s="494"/>
      <c r="AP477" s="495"/>
      <c r="AQ477" s="388"/>
      <c r="AR477" s="374"/>
      <c r="AS477" s="329"/>
      <c r="AT477" s="329"/>
    </row>
    <row r="478" spans="38:46" ht="15.75">
      <c r="AL478" s="329"/>
      <c r="AM478" s="324"/>
      <c r="AN478" s="493"/>
      <c r="AO478" s="494"/>
      <c r="AP478" s="495"/>
      <c r="AQ478" s="388"/>
      <c r="AR478" s="374"/>
      <c r="AS478" s="329"/>
      <c r="AT478" s="329"/>
    </row>
    <row r="479" spans="38:46" ht="15.75">
      <c r="AL479" s="329"/>
      <c r="AM479" s="324"/>
      <c r="AN479" s="493"/>
      <c r="AO479" s="494"/>
      <c r="AP479" s="495"/>
      <c r="AQ479" s="388"/>
      <c r="AR479" s="374"/>
      <c r="AS479" s="329"/>
      <c r="AT479" s="329"/>
    </row>
    <row r="480" spans="38:46" ht="15.75">
      <c r="AL480" s="329"/>
      <c r="AM480" s="324"/>
      <c r="AN480" s="493"/>
      <c r="AO480" s="494"/>
      <c r="AP480" s="495"/>
      <c r="AQ480" s="388"/>
      <c r="AR480" s="374"/>
      <c r="AS480" s="329"/>
      <c r="AT480" s="329"/>
    </row>
    <row r="481" spans="38:46" ht="15.75">
      <c r="AL481" s="329"/>
      <c r="AM481" s="324"/>
      <c r="AN481" s="493"/>
      <c r="AO481" s="494"/>
      <c r="AP481" s="495"/>
      <c r="AQ481" s="388"/>
      <c r="AR481" s="374"/>
      <c r="AS481" s="329"/>
      <c r="AT481" s="329"/>
    </row>
    <row r="482" spans="38:46" ht="15.75">
      <c r="AL482" s="329"/>
      <c r="AM482" s="324"/>
      <c r="AN482" s="493"/>
      <c r="AO482" s="494"/>
      <c r="AP482" s="495"/>
      <c r="AQ482" s="388"/>
      <c r="AR482" s="374"/>
      <c r="AS482" s="329"/>
      <c r="AT482" s="329"/>
    </row>
    <row r="483" spans="38:46" ht="15.75">
      <c r="AL483" s="329"/>
      <c r="AM483" s="324"/>
      <c r="AN483" s="493"/>
      <c r="AO483" s="494"/>
      <c r="AP483" s="495"/>
      <c r="AQ483" s="388"/>
      <c r="AR483" s="374"/>
      <c r="AS483" s="329"/>
      <c r="AT483" s="329"/>
    </row>
    <row r="484" spans="38:46" ht="15.75">
      <c r="AL484" s="329"/>
      <c r="AM484" s="324"/>
      <c r="AN484" s="493"/>
      <c r="AO484" s="494"/>
      <c r="AP484" s="495"/>
      <c r="AQ484" s="388"/>
      <c r="AR484" s="374"/>
      <c r="AS484" s="329"/>
      <c r="AT484" s="329"/>
    </row>
    <row r="485" spans="38:46" ht="15.75">
      <c r="AL485" s="329"/>
      <c r="AM485" s="324"/>
      <c r="AN485" s="493"/>
      <c r="AO485" s="494"/>
      <c r="AP485" s="495"/>
      <c r="AQ485" s="388"/>
      <c r="AR485" s="374"/>
      <c r="AS485" s="329"/>
      <c r="AT485" s="329"/>
    </row>
    <row r="486" spans="38:46" ht="15.75">
      <c r="AL486" s="329"/>
      <c r="AM486" s="324"/>
      <c r="AN486" s="493"/>
      <c r="AO486" s="494"/>
      <c r="AP486" s="495"/>
      <c r="AQ486" s="388"/>
      <c r="AR486" s="374"/>
      <c r="AS486" s="329"/>
      <c r="AT486" s="329"/>
    </row>
    <row r="487" spans="38:46" ht="15.75">
      <c r="AL487" s="329"/>
      <c r="AM487" s="324"/>
      <c r="AN487" s="493"/>
      <c r="AO487" s="494"/>
      <c r="AP487" s="495"/>
      <c r="AQ487" s="388"/>
      <c r="AR487" s="374"/>
      <c r="AS487" s="329"/>
      <c r="AT487" s="329"/>
    </row>
    <row r="488" spans="38:46" ht="15.75">
      <c r="AL488" s="329"/>
      <c r="AM488" s="324"/>
      <c r="AN488" s="493"/>
      <c r="AO488" s="494"/>
      <c r="AP488" s="495"/>
      <c r="AQ488" s="388"/>
      <c r="AR488" s="374"/>
      <c r="AS488" s="329"/>
      <c r="AT488" s="329"/>
    </row>
    <row r="489" spans="38:46" ht="15.75">
      <c r="AL489" s="329"/>
      <c r="AM489" s="324"/>
      <c r="AN489" s="493"/>
      <c r="AO489" s="494"/>
      <c r="AP489" s="495"/>
      <c r="AQ489" s="388"/>
      <c r="AR489" s="374"/>
      <c r="AS489" s="329"/>
      <c r="AT489" s="329"/>
    </row>
    <row r="490" spans="38:46" ht="15.75">
      <c r="AL490" s="329"/>
      <c r="AM490" s="324"/>
      <c r="AN490" s="493"/>
      <c r="AO490" s="494"/>
      <c r="AP490" s="495"/>
      <c r="AQ490" s="388"/>
      <c r="AR490" s="374"/>
      <c r="AS490" s="329"/>
      <c r="AT490" s="329"/>
    </row>
    <row r="491" spans="38:46" ht="15.75">
      <c r="AL491" s="329"/>
      <c r="AM491" s="324"/>
      <c r="AN491" s="493"/>
      <c r="AO491" s="494"/>
      <c r="AP491" s="495"/>
      <c r="AQ491" s="388"/>
      <c r="AR491" s="374"/>
      <c r="AS491" s="329"/>
      <c r="AT491" s="329"/>
    </row>
    <row r="492" spans="38:46" ht="15.75">
      <c r="AL492" s="329"/>
      <c r="AM492" s="324"/>
      <c r="AN492" s="493"/>
      <c r="AO492" s="494"/>
      <c r="AP492" s="495"/>
      <c r="AQ492" s="388"/>
      <c r="AR492" s="374"/>
      <c r="AS492" s="329"/>
      <c r="AT492" s="329"/>
    </row>
    <row r="493" spans="38:46" ht="15.75">
      <c r="AL493" s="329"/>
      <c r="AM493" s="324"/>
      <c r="AN493" s="493"/>
      <c r="AO493" s="494"/>
      <c r="AP493" s="495"/>
      <c r="AQ493" s="388"/>
      <c r="AR493" s="374"/>
      <c r="AS493" s="329"/>
      <c r="AT493" s="329"/>
    </row>
    <row r="494" spans="38:46" ht="15.75">
      <c r="AL494" s="329"/>
      <c r="AM494" s="324"/>
      <c r="AN494" s="493"/>
      <c r="AO494" s="494"/>
      <c r="AP494" s="495"/>
      <c r="AQ494" s="388"/>
      <c r="AR494" s="374"/>
      <c r="AS494" s="329"/>
      <c r="AT494" s="329"/>
    </row>
    <row r="495" spans="38:46" ht="15.75">
      <c r="AL495" s="329"/>
      <c r="AM495" s="324"/>
      <c r="AN495" s="493"/>
      <c r="AO495" s="494"/>
      <c r="AP495" s="495"/>
      <c r="AQ495" s="388"/>
      <c r="AR495" s="374"/>
      <c r="AS495" s="329"/>
      <c r="AT495" s="329"/>
    </row>
    <row r="496" spans="38:46" ht="15.75">
      <c r="AL496" s="329"/>
      <c r="AM496" s="324"/>
      <c r="AN496" s="493"/>
      <c r="AO496" s="494"/>
      <c r="AP496" s="495"/>
      <c r="AQ496" s="388"/>
      <c r="AR496" s="374"/>
      <c r="AS496" s="329"/>
      <c r="AT496" s="329"/>
    </row>
    <row r="497" spans="38:46" ht="15.75">
      <c r="AL497" s="329"/>
      <c r="AM497" s="324"/>
      <c r="AN497" s="493"/>
      <c r="AO497" s="494"/>
      <c r="AP497" s="495"/>
      <c r="AQ497" s="388"/>
      <c r="AR497" s="374"/>
      <c r="AS497" s="329"/>
      <c r="AT497" s="329"/>
    </row>
    <row r="498" spans="38:46" ht="15.75">
      <c r="AL498" s="329"/>
      <c r="AM498" s="324"/>
      <c r="AN498" s="493"/>
      <c r="AO498" s="494"/>
      <c r="AP498" s="495"/>
      <c r="AQ498" s="388"/>
      <c r="AR498" s="374"/>
      <c r="AS498" s="329"/>
      <c r="AT498" s="329"/>
    </row>
    <row r="499" spans="38:46" ht="15.75">
      <c r="AL499" s="329"/>
      <c r="AM499" s="324"/>
      <c r="AN499" s="493"/>
      <c r="AO499" s="494"/>
      <c r="AP499" s="495"/>
      <c r="AQ499" s="388"/>
      <c r="AR499" s="374"/>
      <c r="AS499" s="329"/>
      <c r="AT499" s="329"/>
    </row>
    <row r="500" spans="38:46" ht="15.75">
      <c r="AL500" s="329"/>
      <c r="AM500" s="324"/>
      <c r="AN500" s="493"/>
      <c r="AO500" s="494"/>
      <c r="AP500" s="495"/>
      <c r="AQ500" s="388"/>
      <c r="AR500" s="374"/>
      <c r="AS500" s="329"/>
      <c r="AT500" s="329"/>
    </row>
    <row r="501" spans="38:46" ht="15.75">
      <c r="AL501" s="329"/>
      <c r="AM501" s="324"/>
      <c r="AN501" s="493"/>
      <c r="AO501" s="494"/>
      <c r="AP501" s="495"/>
      <c r="AQ501" s="388"/>
      <c r="AR501" s="374"/>
      <c r="AS501" s="329"/>
      <c r="AT501" s="329"/>
    </row>
    <row r="502" spans="38:46" ht="15.75">
      <c r="AL502" s="329"/>
      <c r="AM502" s="324"/>
      <c r="AN502" s="493"/>
      <c r="AO502" s="494"/>
      <c r="AP502" s="495"/>
      <c r="AQ502" s="388"/>
      <c r="AR502" s="374"/>
      <c r="AS502" s="329"/>
      <c r="AT502" s="329"/>
    </row>
    <row r="503" spans="38:46" ht="15.75">
      <c r="AL503" s="329"/>
      <c r="AM503" s="324"/>
      <c r="AN503" s="493"/>
      <c r="AO503" s="494"/>
      <c r="AP503" s="495"/>
      <c r="AQ503" s="388"/>
      <c r="AR503" s="374"/>
      <c r="AS503" s="329"/>
      <c r="AT503" s="329"/>
    </row>
    <row r="504" spans="38:46" ht="15.75">
      <c r="AL504" s="329"/>
      <c r="AM504" s="324"/>
      <c r="AN504" s="493"/>
      <c r="AO504" s="494"/>
      <c r="AP504" s="495"/>
      <c r="AQ504" s="388"/>
      <c r="AR504" s="374"/>
      <c r="AS504" s="329"/>
      <c r="AT504" s="329"/>
    </row>
    <row r="505" spans="38:46" ht="15.75">
      <c r="AL505" s="329"/>
      <c r="AM505" s="324"/>
      <c r="AN505" s="493"/>
      <c r="AO505" s="494"/>
      <c r="AP505" s="495"/>
      <c r="AQ505" s="388"/>
      <c r="AR505" s="374"/>
      <c r="AS505" s="329"/>
      <c r="AT505" s="329"/>
    </row>
    <row r="506" spans="38:46" ht="15.75">
      <c r="AL506" s="329"/>
      <c r="AM506" s="324"/>
      <c r="AN506" s="493"/>
      <c r="AO506" s="494"/>
      <c r="AP506" s="495"/>
      <c r="AQ506" s="388"/>
      <c r="AR506" s="374"/>
      <c r="AS506" s="329"/>
      <c r="AT506" s="329"/>
    </row>
    <row r="507" spans="38:46" ht="15.75">
      <c r="AL507" s="329"/>
      <c r="AM507" s="324"/>
      <c r="AN507" s="493"/>
      <c r="AO507" s="494"/>
      <c r="AP507" s="495"/>
      <c r="AQ507" s="388"/>
      <c r="AR507" s="374"/>
      <c r="AS507" s="329"/>
      <c r="AT507" s="329"/>
    </row>
    <row r="508" spans="38:46" ht="15.75">
      <c r="AL508" s="329"/>
      <c r="AM508" s="324"/>
      <c r="AN508" s="493"/>
      <c r="AO508" s="494"/>
      <c r="AP508" s="495"/>
      <c r="AQ508" s="388"/>
      <c r="AR508" s="374"/>
      <c r="AS508" s="329"/>
      <c r="AT508" s="329"/>
    </row>
    <row r="509" spans="38:46" ht="15.75">
      <c r="AL509" s="329"/>
      <c r="AM509" s="324"/>
      <c r="AN509" s="493"/>
      <c r="AO509" s="494"/>
      <c r="AP509" s="495"/>
      <c r="AQ509" s="388"/>
      <c r="AR509" s="374"/>
      <c r="AS509" s="329"/>
      <c r="AT509" s="329"/>
    </row>
    <row r="510" spans="38:46" ht="15.75">
      <c r="AL510" s="329"/>
      <c r="AM510" s="324"/>
      <c r="AN510" s="493"/>
      <c r="AO510" s="494"/>
      <c r="AP510" s="495"/>
      <c r="AQ510" s="388"/>
      <c r="AR510" s="374"/>
      <c r="AS510" s="329"/>
      <c r="AT510" s="329"/>
    </row>
    <row r="511" spans="38:46" ht="15.75">
      <c r="AL511" s="329"/>
      <c r="AM511" s="324"/>
      <c r="AN511" s="493"/>
      <c r="AO511" s="494"/>
      <c r="AP511" s="495"/>
      <c r="AQ511" s="388"/>
      <c r="AR511" s="374"/>
      <c r="AS511" s="329"/>
      <c r="AT511" s="329"/>
    </row>
    <row r="512" spans="38:46" ht="15.75">
      <c r="AL512" s="329"/>
      <c r="AM512" s="324"/>
      <c r="AN512" s="493"/>
      <c r="AO512" s="494"/>
      <c r="AP512" s="495"/>
      <c r="AQ512" s="388"/>
      <c r="AR512" s="374"/>
      <c r="AS512" s="329"/>
      <c r="AT512" s="329"/>
    </row>
    <row r="513" spans="38:46" ht="15.75">
      <c r="AL513" s="329"/>
      <c r="AM513" s="324"/>
      <c r="AN513" s="493"/>
      <c r="AO513" s="494"/>
      <c r="AP513" s="495"/>
      <c r="AQ513" s="388"/>
      <c r="AR513" s="374"/>
      <c r="AS513" s="329"/>
      <c r="AT513" s="329"/>
    </row>
    <row r="514" spans="38:46" ht="15.75">
      <c r="AL514" s="329"/>
      <c r="AM514" s="324"/>
      <c r="AN514" s="493"/>
      <c r="AO514" s="494"/>
      <c r="AP514" s="495"/>
      <c r="AQ514" s="388"/>
      <c r="AR514" s="374"/>
      <c r="AS514" s="329"/>
      <c r="AT514" s="329"/>
    </row>
    <row r="515" spans="38:46" ht="15.75">
      <c r="AL515" s="329"/>
      <c r="AM515" s="324"/>
      <c r="AN515" s="493"/>
      <c r="AO515" s="494"/>
      <c r="AP515" s="495"/>
      <c r="AQ515" s="388"/>
      <c r="AR515" s="374"/>
      <c r="AS515" s="329"/>
      <c r="AT515" s="329"/>
    </row>
    <row r="516" spans="38:46" ht="15.75">
      <c r="AL516" s="329"/>
      <c r="AM516" s="324"/>
      <c r="AN516" s="493"/>
      <c r="AO516" s="494"/>
      <c r="AP516" s="495"/>
      <c r="AQ516" s="388"/>
      <c r="AR516" s="374"/>
      <c r="AS516" s="329"/>
      <c r="AT516" s="329"/>
    </row>
    <row r="517" spans="38:46" ht="15.75">
      <c r="AL517" s="329"/>
      <c r="AM517" s="324"/>
      <c r="AN517" s="493"/>
      <c r="AO517" s="494"/>
      <c r="AP517" s="495"/>
      <c r="AQ517" s="388"/>
      <c r="AR517" s="374"/>
      <c r="AS517" s="329"/>
      <c r="AT517" s="329"/>
    </row>
    <row r="518" spans="38:46" ht="15.75">
      <c r="AL518" s="329"/>
      <c r="AM518" s="324"/>
      <c r="AN518" s="493"/>
      <c r="AO518" s="494"/>
      <c r="AP518" s="495"/>
      <c r="AQ518" s="388"/>
      <c r="AR518" s="374"/>
      <c r="AS518" s="329"/>
      <c r="AT518" s="329"/>
    </row>
    <row r="519" spans="38:46" ht="15.75">
      <c r="AL519" s="329"/>
      <c r="AM519" s="324"/>
      <c r="AN519" s="493"/>
      <c r="AO519" s="494"/>
      <c r="AP519" s="495"/>
      <c r="AQ519" s="388"/>
      <c r="AR519" s="374"/>
      <c r="AS519" s="329"/>
      <c r="AT519" s="329"/>
    </row>
    <row r="520" spans="38:46" ht="15.75">
      <c r="AL520" s="329"/>
      <c r="AM520" s="324"/>
      <c r="AN520" s="493"/>
      <c r="AO520" s="494"/>
      <c r="AP520" s="495"/>
      <c r="AQ520" s="388"/>
      <c r="AR520" s="374"/>
      <c r="AS520" s="329"/>
      <c r="AT520" s="329"/>
    </row>
    <row r="521" spans="38:46" ht="15.75">
      <c r="AL521" s="329"/>
      <c r="AM521" s="324"/>
      <c r="AN521" s="493"/>
      <c r="AO521" s="494"/>
      <c r="AP521" s="495"/>
      <c r="AQ521" s="388"/>
      <c r="AR521" s="374"/>
      <c r="AS521" s="329"/>
      <c r="AT521" s="329"/>
    </row>
    <row r="522" spans="38:46" ht="15.75">
      <c r="AL522" s="329"/>
      <c r="AM522" s="324"/>
      <c r="AN522" s="493"/>
      <c r="AO522" s="494"/>
      <c r="AP522" s="495"/>
      <c r="AQ522" s="388"/>
      <c r="AR522" s="374"/>
      <c r="AS522" s="329"/>
      <c r="AT522" s="329"/>
    </row>
    <row r="523" spans="38:46" ht="15.75">
      <c r="AL523" s="329"/>
      <c r="AM523" s="324"/>
      <c r="AN523" s="493"/>
      <c r="AO523" s="494"/>
      <c r="AP523" s="495"/>
      <c r="AQ523" s="388"/>
      <c r="AR523" s="374"/>
      <c r="AS523" s="329"/>
      <c r="AT523" s="329"/>
    </row>
    <row r="524" spans="38:46" ht="15.75">
      <c r="AL524" s="329"/>
      <c r="AM524" s="324"/>
      <c r="AN524" s="493"/>
      <c r="AO524" s="494"/>
      <c r="AP524" s="495"/>
      <c r="AQ524" s="388"/>
      <c r="AR524" s="374"/>
      <c r="AS524" s="329"/>
      <c r="AT524" s="329"/>
    </row>
    <row r="525" spans="38:46" ht="15.75">
      <c r="AL525" s="329"/>
      <c r="AM525" s="324"/>
      <c r="AN525" s="493"/>
      <c r="AO525" s="494"/>
      <c r="AP525" s="495"/>
      <c r="AQ525" s="388"/>
      <c r="AR525" s="374"/>
      <c r="AS525" s="329"/>
      <c r="AT525" s="329"/>
    </row>
    <row r="526" spans="38:46" ht="15.75">
      <c r="AL526" s="329"/>
      <c r="AM526" s="324"/>
      <c r="AN526" s="493"/>
      <c r="AO526" s="494"/>
      <c r="AP526" s="495"/>
      <c r="AQ526" s="388"/>
      <c r="AR526" s="374"/>
      <c r="AS526" s="329"/>
      <c r="AT526" s="329"/>
    </row>
    <row r="527" spans="38:46" ht="15.75">
      <c r="AL527" s="329"/>
      <c r="AM527" s="324"/>
      <c r="AN527" s="493"/>
      <c r="AO527" s="494"/>
      <c r="AP527" s="495"/>
      <c r="AQ527" s="388"/>
      <c r="AR527" s="374"/>
      <c r="AS527" s="329"/>
      <c r="AT527" s="329"/>
    </row>
    <row r="528" spans="38:46" ht="15.75">
      <c r="AL528" s="329"/>
      <c r="AM528" s="324"/>
      <c r="AN528" s="493"/>
      <c r="AO528" s="494"/>
      <c r="AP528" s="495"/>
      <c r="AQ528" s="388"/>
      <c r="AR528" s="374"/>
      <c r="AS528" s="329"/>
      <c r="AT528" s="329"/>
    </row>
    <row r="529" spans="38:46" ht="15.75">
      <c r="AL529" s="329"/>
      <c r="AM529" s="324"/>
      <c r="AN529" s="493"/>
      <c r="AO529" s="494"/>
      <c r="AP529" s="495"/>
      <c r="AQ529" s="388"/>
      <c r="AR529" s="374"/>
      <c r="AS529" s="329"/>
      <c r="AT529" s="329"/>
    </row>
    <row r="530" spans="38:46" ht="15.75">
      <c r="AL530" s="329"/>
      <c r="AM530" s="324"/>
      <c r="AN530" s="493"/>
      <c r="AO530" s="494"/>
      <c r="AP530" s="495"/>
      <c r="AQ530" s="388"/>
      <c r="AR530" s="374"/>
      <c r="AS530" s="329"/>
      <c r="AT530" s="329"/>
    </row>
    <row r="531" spans="38:46" ht="15.75">
      <c r="AL531" s="329"/>
      <c r="AM531" s="324"/>
      <c r="AN531" s="493"/>
      <c r="AO531" s="494"/>
      <c r="AP531" s="495"/>
      <c r="AQ531" s="388"/>
      <c r="AR531" s="374"/>
      <c r="AS531" s="329"/>
      <c r="AT531" s="329"/>
    </row>
    <row r="532" spans="38:46" ht="15.75">
      <c r="AL532" s="329"/>
      <c r="AM532" s="324"/>
      <c r="AN532" s="493"/>
      <c r="AO532" s="494"/>
      <c r="AP532" s="495"/>
      <c r="AQ532" s="388"/>
      <c r="AR532" s="374"/>
      <c r="AS532" s="329"/>
      <c r="AT532" s="329"/>
    </row>
    <row r="533" spans="38:46" ht="15.75">
      <c r="AL533" s="329"/>
      <c r="AM533" s="324"/>
      <c r="AN533" s="493"/>
      <c r="AO533" s="494"/>
      <c r="AP533" s="495"/>
      <c r="AQ533" s="388"/>
      <c r="AR533" s="374"/>
      <c r="AS533" s="329"/>
      <c r="AT533" s="329"/>
    </row>
    <row r="534" spans="38:46" ht="15.75">
      <c r="AL534" s="329"/>
      <c r="AM534" s="324"/>
      <c r="AN534" s="493"/>
      <c r="AO534" s="494"/>
      <c r="AP534" s="495"/>
      <c r="AQ534" s="388"/>
      <c r="AR534" s="374"/>
      <c r="AS534" s="329"/>
      <c r="AT534" s="329"/>
    </row>
    <row r="535" spans="38:46" ht="15.75">
      <c r="AL535" s="329"/>
      <c r="AM535" s="324"/>
      <c r="AN535" s="493"/>
      <c r="AO535" s="494"/>
      <c r="AP535" s="495"/>
      <c r="AQ535" s="388"/>
      <c r="AR535" s="374"/>
      <c r="AS535" s="329"/>
      <c r="AT535" s="329"/>
    </row>
    <row r="536" spans="38:46" ht="15.75">
      <c r="AL536" s="329"/>
      <c r="AM536" s="324"/>
      <c r="AN536" s="493"/>
      <c r="AO536" s="494"/>
      <c r="AP536" s="495"/>
      <c r="AQ536" s="388"/>
      <c r="AR536" s="374"/>
      <c r="AS536" s="329"/>
      <c r="AT536" s="329"/>
    </row>
    <row r="537" spans="38:46" ht="15.75">
      <c r="AL537" s="329"/>
      <c r="AM537" s="324"/>
      <c r="AN537" s="493"/>
      <c r="AO537" s="494"/>
      <c r="AP537" s="495"/>
      <c r="AQ537" s="388"/>
      <c r="AR537" s="374"/>
      <c r="AS537" s="329"/>
      <c r="AT537" s="329"/>
    </row>
    <row r="538" spans="38:46" ht="15.75">
      <c r="AL538" s="329"/>
      <c r="AM538" s="324"/>
      <c r="AN538" s="493"/>
      <c r="AO538" s="494"/>
      <c r="AP538" s="495"/>
      <c r="AQ538" s="388"/>
      <c r="AR538" s="374"/>
      <c r="AS538" s="329"/>
      <c r="AT538" s="329"/>
    </row>
    <row r="539" spans="38:46" ht="15.75">
      <c r="AL539" s="329"/>
      <c r="AM539" s="324"/>
      <c r="AN539" s="493"/>
      <c r="AO539" s="494"/>
      <c r="AP539" s="495"/>
      <c r="AQ539" s="388"/>
      <c r="AR539" s="374"/>
      <c r="AS539" s="329"/>
      <c r="AT539" s="329"/>
    </row>
    <row r="540" spans="38:46" ht="15.75">
      <c r="AL540" s="329"/>
      <c r="AM540" s="324"/>
      <c r="AN540" s="493"/>
      <c r="AO540" s="494"/>
      <c r="AP540" s="495"/>
      <c r="AQ540" s="388"/>
      <c r="AR540" s="374"/>
      <c r="AS540" s="329"/>
      <c r="AT540" s="329"/>
    </row>
    <row r="541" spans="38:46" ht="15.75">
      <c r="AL541" s="329"/>
      <c r="AM541" s="324"/>
      <c r="AN541" s="493"/>
      <c r="AO541" s="494"/>
      <c r="AP541" s="495"/>
      <c r="AQ541" s="388"/>
      <c r="AR541" s="374"/>
      <c r="AS541" s="329"/>
      <c r="AT541" s="329"/>
    </row>
    <row r="542" spans="38:46" ht="15.75">
      <c r="AL542" s="329"/>
      <c r="AM542" s="324"/>
      <c r="AN542" s="493"/>
      <c r="AO542" s="494"/>
      <c r="AP542" s="495"/>
      <c r="AQ542" s="388"/>
      <c r="AR542" s="374"/>
      <c r="AS542" s="329"/>
      <c r="AT542" s="329"/>
    </row>
    <row r="543" spans="38:46" ht="15.75">
      <c r="AL543" s="329"/>
      <c r="AM543" s="324"/>
      <c r="AN543" s="493"/>
      <c r="AO543" s="494"/>
      <c r="AP543" s="495"/>
      <c r="AQ543" s="388"/>
      <c r="AR543" s="374"/>
      <c r="AS543" s="329"/>
      <c r="AT543" s="329"/>
    </row>
    <row r="544" spans="38:46" ht="15.75">
      <c r="AL544" s="329"/>
      <c r="AM544" s="324"/>
      <c r="AN544" s="493"/>
      <c r="AO544" s="494"/>
      <c r="AP544" s="495"/>
      <c r="AQ544" s="388"/>
      <c r="AR544" s="374"/>
      <c r="AS544" s="329"/>
      <c r="AT544" s="329"/>
    </row>
    <row r="545" spans="38:46" ht="15.75">
      <c r="AL545" s="329"/>
      <c r="AM545" s="324"/>
      <c r="AN545" s="493"/>
      <c r="AO545" s="494"/>
      <c r="AP545" s="495"/>
      <c r="AQ545" s="388"/>
      <c r="AR545" s="374"/>
      <c r="AS545" s="329"/>
      <c r="AT545" s="329"/>
    </row>
    <row r="546" spans="38:46" ht="15.75">
      <c r="AL546" s="329"/>
      <c r="AM546" s="324"/>
      <c r="AN546" s="493"/>
      <c r="AO546" s="494"/>
      <c r="AP546" s="495"/>
      <c r="AQ546" s="388"/>
      <c r="AR546" s="374"/>
      <c r="AS546" s="329"/>
      <c r="AT546" s="329"/>
    </row>
    <row r="547" spans="38:46" ht="15.75">
      <c r="AL547" s="329"/>
      <c r="AM547" s="324"/>
      <c r="AN547" s="493"/>
      <c r="AO547" s="494"/>
      <c r="AP547" s="495"/>
      <c r="AQ547" s="388"/>
      <c r="AR547" s="374"/>
      <c r="AS547" s="329"/>
      <c r="AT547" s="329"/>
    </row>
    <row r="548" spans="38:46" ht="15.75">
      <c r="AL548" s="329"/>
      <c r="AM548" s="324"/>
      <c r="AN548" s="493"/>
      <c r="AO548" s="494"/>
      <c r="AP548" s="495"/>
      <c r="AQ548" s="388"/>
      <c r="AR548" s="374"/>
      <c r="AS548" s="329"/>
      <c r="AT548" s="329"/>
    </row>
    <row r="549" spans="38:46" ht="15.75">
      <c r="AL549" s="329"/>
      <c r="AM549" s="324"/>
      <c r="AN549" s="493"/>
      <c r="AO549" s="494"/>
      <c r="AP549" s="495"/>
      <c r="AQ549" s="388"/>
      <c r="AR549" s="374"/>
      <c r="AS549" s="329"/>
      <c r="AT549" s="329"/>
    </row>
    <row r="550" spans="38:46" ht="15.75">
      <c r="AL550" s="329"/>
      <c r="AM550" s="324"/>
      <c r="AN550" s="493"/>
      <c r="AO550" s="494"/>
      <c r="AP550" s="495"/>
      <c r="AQ550" s="388"/>
      <c r="AR550" s="374"/>
      <c r="AS550" s="329"/>
      <c r="AT550" s="329"/>
    </row>
    <row r="551" spans="38:46" ht="15.75">
      <c r="AL551" s="329"/>
      <c r="AM551" s="324"/>
      <c r="AN551" s="493"/>
      <c r="AO551" s="494"/>
      <c r="AP551" s="495"/>
      <c r="AQ551" s="388"/>
      <c r="AR551" s="374"/>
      <c r="AS551" s="329"/>
      <c r="AT551" s="329"/>
    </row>
    <row r="552" spans="38:46" ht="15.75">
      <c r="AL552" s="329"/>
      <c r="AM552" s="324"/>
      <c r="AN552" s="493"/>
      <c r="AO552" s="494"/>
      <c r="AP552" s="495"/>
      <c r="AQ552" s="388"/>
      <c r="AR552" s="374"/>
      <c r="AS552" s="329"/>
      <c r="AT552" s="329"/>
    </row>
    <row r="553" spans="38:46" ht="15.75">
      <c r="AL553" s="329"/>
      <c r="AM553" s="324"/>
      <c r="AN553" s="493"/>
      <c r="AO553" s="494"/>
      <c r="AP553" s="495"/>
      <c r="AQ553" s="388"/>
      <c r="AR553" s="374"/>
      <c r="AS553" s="329"/>
      <c r="AT553" s="329"/>
    </row>
    <row r="554" spans="38:46" ht="15.75">
      <c r="AL554" s="329"/>
      <c r="AM554" s="324"/>
      <c r="AN554" s="493"/>
      <c r="AO554" s="494"/>
      <c r="AP554" s="495"/>
      <c r="AQ554" s="388"/>
      <c r="AR554" s="374"/>
      <c r="AS554" s="329"/>
      <c r="AT554" s="329"/>
    </row>
    <row r="555" spans="38:46" ht="15.75">
      <c r="AL555" s="329"/>
      <c r="AM555" s="324"/>
      <c r="AN555" s="493"/>
      <c r="AO555" s="494"/>
      <c r="AP555" s="495"/>
      <c r="AQ555" s="388"/>
      <c r="AR555" s="374"/>
      <c r="AS555" s="329"/>
      <c r="AT555" s="329"/>
    </row>
    <row r="556" spans="38:46" ht="15.75">
      <c r="AL556" s="329"/>
      <c r="AM556" s="324"/>
      <c r="AN556" s="493"/>
      <c r="AO556" s="494"/>
      <c r="AP556" s="495"/>
      <c r="AQ556" s="388"/>
      <c r="AR556" s="374"/>
      <c r="AS556" s="329"/>
      <c r="AT556" s="329"/>
    </row>
    <row r="557" spans="38:46" ht="15.75">
      <c r="AL557" s="329"/>
      <c r="AM557" s="324"/>
      <c r="AN557" s="493"/>
      <c r="AO557" s="494"/>
      <c r="AP557" s="495"/>
      <c r="AQ557" s="388"/>
      <c r="AR557" s="374"/>
      <c r="AS557" s="329"/>
      <c r="AT557" s="329"/>
    </row>
    <row r="558" spans="38:46" ht="15.75">
      <c r="AL558" s="329"/>
      <c r="AM558" s="324"/>
      <c r="AN558" s="493"/>
      <c r="AO558" s="494"/>
      <c r="AP558" s="495"/>
      <c r="AQ558" s="388"/>
      <c r="AR558" s="374"/>
      <c r="AS558" s="329"/>
      <c r="AT558" s="329"/>
    </row>
    <row r="559" spans="38:46" ht="15.75">
      <c r="AL559" s="329"/>
      <c r="AM559" s="324"/>
      <c r="AN559" s="493"/>
      <c r="AO559" s="494"/>
      <c r="AP559" s="495"/>
      <c r="AQ559" s="388"/>
      <c r="AR559" s="374"/>
      <c r="AS559" s="329"/>
      <c r="AT559" s="329"/>
    </row>
    <row r="560" spans="38:46" ht="15.75">
      <c r="AL560" s="329"/>
      <c r="AM560" s="324"/>
      <c r="AN560" s="493"/>
      <c r="AO560" s="494"/>
      <c r="AP560" s="495"/>
      <c r="AQ560" s="388"/>
      <c r="AR560" s="374"/>
      <c r="AS560" s="329"/>
      <c r="AT560" s="329"/>
    </row>
    <row r="561" spans="38:46" ht="15.75">
      <c r="AL561" s="329"/>
      <c r="AM561" s="324"/>
      <c r="AN561" s="493"/>
      <c r="AO561" s="494"/>
      <c r="AP561" s="495"/>
      <c r="AQ561" s="388"/>
      <c r="AR561" s="374"/>
      <c r="AS561" s="329"/>
      <c r="AT561" s="329"/>
    </row>
    <row r="562" spans="38:46" ht="15.75">
      <c r="AL562" s="329"/>
      <c r="AM562" s="324"/>
      <c r="AN562" s="493"/>
      <c r="AO562" s="494"/>
      <c r="AP562" s="495"/>
      <c r="AQ562" s="388"/>
      <c r="AR562" s="374"/>
      <c r="AS562" s="329"/>
      <c r="AT562" s="329"/>
    </row>
    <row r="563" spans="38:46" ht="15.75">
      <c r="AL563" s="329"/>
      <c r="AM563" s="324"/>
      <c r="AN563" s="493"/>
      <c r="AO563" s="494"/>
      <c r="AP563" s="495"/>
      <c r="AQ563" s="388"/>
      <c r="AR563" s="374"/>
      <c r="AS563" s="329"/>
      <c r="AT563" s="329"/>
    </row>
    <row r="564" spans="38:46" ht="15.75">
      <c r="AL564" s="329"/>
      <c r="AM564" s="324"/>
      <c r="AN564" s="493"/>
      <c r="AO564" s="494"/>
      <c r="AP564" s="495"/>
      <c r="AQ564" s="388"/>
      <c r="AR564" s="374"/>
      <c r="AS564" s="329"/>
      <c r="AT564" s="329"/>
    </row>
    <row r="565" spans="38:46" ht="15.75">
      <c r="AL565" s="329"/>
      <c r="AM565" s="324"/>
      <c r="AN565" s="493"/>
      <c r="AO565" s="494"/>
      <c r="AP565" s="495"/>
      <c r="AQ565" s="388"/>
      <c r="AR565" s="374"/>
      <c r="AS565" s="329"/>
      <c r="AT565" s="329"/>
    </row>
    <row r="566" spans="38:46" ht="15.75">
      <c r="AL566" s="329"/>
      <c r="AM566" s="324"/>
      <c r="AN566" s="493"/>
      <c r="AO566" s="494"/>
      <c r="AP566" s="495"/>
      <c r="AQ566" s="388"/>
      <c r="AR566" s="374"/>
      <c r="AS566" s="329"/>
      <c r="AT566" s="329"/>
    </row>
    <row r="567" spans="38:46" ht="15.75">
      <c r="AL567" s="329"/>
      <c r="AM567" s="324"/>
      <c r="AN567" s="493"/>
      <c r="AO567" s="494"/>
      <c r="AP567" s="495"/>
      <c r="AQ567" s="388"/>
      <c r="AR567" s="374"/>
      <c r="AS567" s="329"/>
      <c r="AT567" s="329"/>
    </row>
    <row r="568" spans="38:46" ht="15.75">
      <c r="AL568" s="329"/>
      <c r="AM568" s="324"/>
      <c r="AN568" s="493"/>
      <c r="AO568" s="494"/>
      <c r="AP568" s="495"/>
      <c r="AQ568" s="388"/>
      <c r="AR568" s="374"/>
      <c r="AS568" s="329"/>
      <c r="AT568" s="329"/>
    </row>
    <row r="569" spans="38:46" ht="15.75">
      <c r="AL569" s="329"/>
      <c r="AM569" s="324"/>
      <c r="AN569" s="493"/>
      <c r="AO569" s="494"/>
      <c r="AP569" s="495"/>
      <c r="AQ569" s="388"/>
      <c r="AR569" s="374"/>
      <c r="AS569" s="329"/>
      <c r="AT569" s="329"/>
    </row>
    <row r="570" spans="38:46" ht="15.75">
      <c r="AL570" s="329"/>
      <c r="AM570" s="324"/>
      <c r="AN570" s="493"/>
      <c r="AO570" s="494"/>
      <c r="AP570" s="495"/>
      <c r="AQ570" s="388"/>
      <c r="AR570" s="374"/>
      <c r="AS570" s="329"/>
      <c r="AT570" s="329"/>
    </row>
    <row r="571" spans="38:46" ht="15.75">
      <c r="AL571" s="329"/>
      <c r="AM571" s="324"/>
      <c r="AN571" s="493"/>
      <c r="AO571" s="494"/>
      <c r="AP571" s="495"/>
      <c r="AQ571" s="388"/>
      <c r="AR571" s="374"/>
      <c r="AS571" s="329"/>
      <c r="AT571" s="329"/>
    </row>
    <row r="572" spans="38:46" ht="15.75">
      <c r="AL572" s="329"/>
      <c r="AM572" s="324"/>
      <c r="AN572" s="493"/>
      <c r="AO572" s="494"/>
      <c r="AP572" s="495"/>
      <c r="AQ572" s="388"/>
      <c r="AR572" s="374"/>
      <c r="AS572" s="329"/>
      <c r="AT572" s="329"/>
    </row>
    <row r="573" spans="38:46" ht="15.75">
      <c r="AL573" s="329"/>
      <c r="AM573" s="324"/>
      <c r="AN573" s="493"/>
      <c r="AO573" s="494"/>
      <c r="AP573" s="495"/>
      <c r="AQ573" s="388"/>
      <c r="AR573" s="374"/>
      <c r="AS573" s="329"/>
      <c r="AT573" s="329"/>
    </row>
    <row r="574" spans="38:46" ht="15.75">
      <c r="AL574" s="329"/>
      <c r="AM574" s="324"/>
      <c r="AN574" s="493"/>
      <c r="AO574" s="494"/>
      <c r="AP574" s="495"/>
      <c r="AQ574" s="388"/>
      <c r="AR574" s="374"/>
      <c r="AS574" s="329"/>
      <c r="AT574" s="329"/>
    </row>
    <row r="575" spans="38:46" ht="15.75">
      <c r="AL575" s="329"/>
      <c r="AM575" s="324"/>
      <c r="AN575" s="493"/>
      <c r="AO575" s="494"/>
      <c r="AP575" s="495"/>
      <c r="AQ575" s="388"/>
      <c r="AR575" s="374"/>
      <c r="AS575" s="329"/>
      <c r="AT575" s="329"/>
    </row>
    <row r="576" spans="38:46" ht="15.75">
      <c r="AL576" s="329"/>
      <c r="AM576" s="324"/>
      <c r="AN576" s="493"/>
      <c r="AO576" s="494"/>
      <c r="AP576" s="495"/>
      <c r="AQ576" s="388"/>
      <c r="AR576" s="374"/>
      <c r="AS576" s="329"/>
      <c r="AT576" s="329"/>
    </row>
    <row r="577" spans="38:46" ht="15.75">
      <c r="AL577" s="329"/>
      <c r="AM577" s="324"/>
      <c r="AN577" s="493"/>
      <c r="AO577" s="494"/>
      <c r="AP577" s="495"/>
      <c r="AQ577" s="388"/>
      <c r="AR577" s="374"/>
      <c r="AS577" s="329"/>
      <c r="AT577" s="329"/>
    </row>
    <row r="578" spans="38:46" ht="15.75">
      <c r="AL578" s="329"/>
      <c r="AM578" s="324"/>
      <c r="AN578" s="493"/>
      <c r="AO578" s="494"/>
      <c r="AP578" s="495"/>
      <c r="AQ578" s="388"/>
      <c r="AR578" s="374"/>
      <c r="AS578" s="329"/>
      <c r="AT578" s="329"/>
    </row>
    <row r="579" spans="38:46" ht="15.75">
      <c r="AL579" s="329"/>
      <c r="AM579" s="324"/>
      <c r="AN579" s="493"/>
      <c r="AO579" s="494"/>
      <c r="AP579" s="495"/>
      <c r="AQ579" s="388"/>
      <c r="AR579" s="374"/>
      <c r="AS579" s="329"/>
      <c r="AT579" s="329"/>
    </row>
    <row r="580" spans="38:46" ht="15.75">
      <c r="AL580" s="329"/>
      <c r="AM580" s="324"/>
      <c r="AN580" s="493"/>
      <c r="AO580" s="494"/>
      <c r="AP580" s="495"/>
      <c r="AQ580" s="388"/>
      <c r="AR580" s="374"/>
      <c r="AS580" s="329"/>
      <c r="AT580" s="329"/>
    </row>
    <row r="581" spans="38:46" ht="15.75">
      <c r="AL581" s="329"/>
      <c r="AM581" s="324"/>
      <c r="AN581" s="493"/>
      <c r="AO581" s="494"/>
      <c r="AP581" s="495"/>
      <c r="AQ581" s="388"/>
      <c r="AR581" s="374"/>
      <c r="AS581" s="329"/>
      <c r="AT581" s="329"/>
    </row>
    <row r="582" spans="38:46" ht="15.75">
      <c r="AL582" s="329"/>
      <c r="AM582" s="324"/>
      <c r="AN582" s="493"/>
      <c r="AO582" s="494"/>
      <c r="AP582" s="495"/>
      <c r="AQ582" s="388"/>
      <c r="AR582" s="374"/>
      <c r="AS582" s="329"/>
      <c r="AT582" s="329"/>
    </row>
    <row r="583" spans="38:46" ht="15.75">
      <c r="AL583" s="329"/>
      <c r="AM583" s="324"/>
      <c r="AN583" s="493"/>
      <c r="AO583" s="494"/>
      <c r="AP583" s="495"/>
      <c r="AQ583" s="388"/>
      <c r="AR583" s="374"/>
      <c r="AS583" s="329"/>
      <c r="AT583" s="329"/>
    </row>
    <row r="584" spans="38:46" ht="15.75">
      <c r="AL584" s="329"/>
      <c r="AM584" s="324"/>
      <c r="AN584" s="493"/>
      <c r="AO584" s="494"/>
      <c r="AP584" s="495"/>
      <c r="AQ584" s="388"/>
      <c r="AR584" s="374"/>
      <c r="AS584" s="329"/>
      <c r="AT584" s="329"/>
    </row>
    <row r="585" spans="38:46" ht="15.75">
      <c r="AL585" s="329"/>
      <c r="AM585" s="324"/>
      <c r="AN585" s="493"/>
      <c r="AO585" s="494"/>
      <c r="AP585" s="495"/>
      <c r="AQ585" s="388"/>
      <c r="AR585" s="374"/>
      <c r="AS585" s="329"/>
      <c r="AT585" s="329"/>
    </row>
    <row r="586" spans="38:46" ht="15.75">
      <c r="AL586" s="329"/>
      <c r="AM586" s="324"/>
      <c r="AN586" s="493"/>
      <c r="AO586" s="494"/>
      <c r="AP586" s="495"/>
      <c r="AQ586" s="388"/>
      <c r="AR586" s="374"/>
      <c r="AS586" s="329"/>
      <c r="AT586" s="329"/>
    </row>
    <row r="587" spans="38:46" ht="15.75">
      <c r="AL587" s="329"/>
      <c r="AM587" s="324"/>
      <c r="AN587" s="493"/>
      <c r="AO587" s="494"/>
      <c r="AP587" s="495"/>
      <c r="AQ587" s="388"/>
      <c r="AR587" s="374"/>
      <c r="AS587" s="329"/>
      <c r="AT587" s="329"/>
    </row>
    <row r="588" spans="38:46" ht="15.75">
      <c r="AL588" s="329"/>
      <c r="AM588" s="324"/>
      <c r="AN588" s="493"/>
      <c r="AO588" s="494"/>
      <c r="AP588" s="495"/>
      <c r="AQ588" s="388"/>
      <c r="AR588" s="374"/>
      <c r="AS588" s="329"/>
      <c r="AT588" s="329"/>
    </row>
    <row r="589" spans="38:46" ht="15.75">
      <c r="AL589" s="329"/>
      <c r="AM589" s="324"/>
      <c r="AN589" s="493"/>
      <c r="AO589" s="494"/>
      <c r="AP589" s="495"/>
      <c r="AQ589" s="388"/>
      <c r="AR589" s="374"/>
      <c r="AS589" s="329"/>
      <c r="AT589" s="329"/>
    </row>
    <row r="590" spans="38:46" ht="15.75">
      <c r="AL590" s="329"/>
      <c r="AM590" s="324"/>
      <c r="AN590" s="493"/>
      <c r="AO590" s="494"/>
      <c r="AP590" s="495"/>
      <c r="AQ590" s="388"/>
      <c r="AR590" s="374"/>
      <c r="AS590" s="329"/>
      <c r="AT590" s="329"/>
    </row>
    <row r="591" spans="38:46" ht="15.75">
      <c r="AL591" s="329"/>
      <c r="AM591" s="324"/>
      <c r="AN591" s="493"/>
      <c r="AO591" s="494"/>
      <c r="AP591" s="495"/>
      <c r="AQ591" s="388"/>
      <c r="AR591" s="374"/>
      <c r="AS591" s="329"/>
      <c r="AT591" s="329"/>
    </row>
    <row r="592" spans="38:46" ht="15.75">
      <c r="AL592" s="329"/>
      <c r="AM592" s="324"/>
      <c r="AN592" s="493"/>
      <c r="AO592" s="494"/>
      <c r="AP592" s="495"/>
      <c r="AQ592" s="388"/>
      <c r="AR592" s="374"/>
      <c r="AS592" s="329"/>
      <c r="AT592" s="329"/>
    </row>
    <row r="593" spans="38:46" ht="15.75">
      <c r="AL593" s="329"/>
      <c r="AM593" s="324"/>
      <c r="AN593" s="493"/>
      <c r="AO593" s="494"/>
      <c r="AP593" s="495"/>
      <c r="AQ593" s="388"/>
      <c r="AR593" s="374"/>
      <c r="AS593" s="329"/>
      <c r="AT593" s="329"/>
    </row>
    <row r="594" spans="38:46" ht="15.75">
      <c r="AL594" s="329"/>
      <c r="AM594" s="324"/>
      <c r="AN594" s="493"/>
      <c r="AO594" s="494"/>
      <c r="AP594" s="495"/>
      <c r="AQ594" s="388"/>
      <c r="AR594" s="374"/>
      <c r="AS594" s="329"/>
      <c r="AT594" s="329"/>
    </row>
    <row r="595" spans="38:46" ht="15.75">
      <c r="AL595" s="329"/>
      <c r="AM595" s="324"/>
      <c r="AN595" s="493"/>
      <c r="AO595" s="494"/>
      <c r="AP595" s="495"/>
      <c r="AQ595" s="388"/>
      <c r="AR595" s="374"/>
      <c r="AS595" s="329"/>
      <c r="AT595" s="329"/>
    </row>
    <row r="596" spans="38:46" ht="15.75">
      <c r="AL596" s="329"/>
      <c r="AM596" s="324"/>
      <c r="AN596" s="493"/>
      <c r="AO596" s="494"/>
      <c r="AP596" s="495"/>
      <c r="AQ596" s="388"/>
      <c r="AR596" s="374"/>
      <c r="AS596" s="329"/>
      <c r="AT596" s="329"/>
    </row>
    <row r="597" spans="38:46" ht="15.75">
      <c r="AL597" s="329"/>
      <c r="AM597" s="324"/>
      <c r="AN597" s="493"/>
      <c r="AO597" s="494"/>
      <c r="AP597" s="495"/>
      <c r="AQ597" s="388"/>
      <c r="AR597" s="374"/>
      <c r="AS597" s="329"/>
      <c r="AT597" s="329"/>
    </row>
    <row r="598" spans="38:46" ht="15.75">
      <c r="AL598" s="329"/>
      <c r="AM598" s="324"/>
      <c r="AN598" s="493"/>
      <c r="AO598" s="494"/>
      <c r="AP598" s="495"/>
      <c r="AQ598" s="388"/>
      <c r="AR598" s="374"/>
      <c r="AS598" s="329"/>
      <c r="AT598" s="329"/>
    </row>
    <row r="599" spans="38:46" ht="15.75">
      <c r="AL599" s="329"/>
      <c r="AM599" s="324"/>
      <c r="AN599" s="493"/>
      <c r="AO599" s="494"/>
      <c r="AP599" s="495"/>
      <c r="AQ599" s="388"/>
      <c r="AR599" s="374"/>
      <c r="AS599" s="329"/>
      <c r="AT599" s="329"/>
    </row>
    <row r="600" spans="38:46" ht="15.75">
      <c r="AL600" s="329"/>
      <c r="AM600" s="324"/>
      <c r="AN600" s="493"/>
      <c r="AO600" s="494"/>
      <c r="AP600" s="495"/>
      <c r="AQ600" s="388"/>
      <c r="AR600" s="374"/>
      <c r="AS600" s="329"/>
      <c r="AT600" s="329"/>
    </row>
    <row r="601" spans="38:46" ht="15.75">
      <c r="AL601" s="329"/>
      <c r="AM601" s="324"/>
      <c r="AN601" s="493"/>
      <c r="AO601" s="494"/>
      <c r="AP601" s="495"/>
      <c r="AQ601" s="388"/>
      <c r="AR601" s="374"/>
      <c r="AS601" s="329"/>
      <c r="AT601" s="329"/>
    </row>
    <row r="602" spans="38:46" ht="15.75">
      <c r="AL602" s="329"/>
      <c r="AM602" s="324"/>
      <c r="AN602" s="493"/>
      <c r="AO602" s="494"/>
      <c r="AP602" s="495"/>
      <c r="AQ602" s="388"/>
      <c r="AR602" s="374"/>
      <c r="AS602" s="329"/>
      <c r="AT602" s="329"/>
    </row>
    <row r="603" spans="38:46" ht="15.75">
      <c r="AL603" s="329"/>
      <c r="AM603" s="324"/>
      <c r="AN603" s="493"/>
      <c r="AO603" s="494"/>
      <c r="AP603" s="495"/>
      <c r="AQ603" s="388"/>
      <c r="AR603" s="374"/>
      <c r="AS603" s="329"/>
      <c r="AT603" s="329"/>
    </row>
    <row r="604" spans="38:46" ht="15.75">
      <c r="AL604" s="329"/>
      <c r="AM604" s="324"/>
      <c r="AN604" s="493"/>
      <c r="AO604" s="494"/>
      <c r="AP604" s="495"/>
      <c r="AQ604" s="388"/>
      <c r="AR604" s="374"/>
      <c r="AS604" s="329"/>
      <c r="AT604" s="329"/>
    </row>
    <row r="605" spans="38:46" ht="15.75">
      <c r="AL605" s="329"/>
      <c r="AM605" s="324"/>
      <c r="AN605" s="493"/>
      <c r="AO605" s="494"/>
      <c r="AP605" s="495"/>
      <c r="AQ605" s="388"/>
      <c r="AR605" s="374"/>
      <c r="AS605" s="329"/>
      <c r="AT605" s="329"/>
    </row>
    <row r="606" spans="38:46" ht="15.75">
      <c r="AL606" s="329"/>
      <c r="AM606" s="324"/>
      <c r="AN606" s="493"/>
      <c r="AO606" s="494"/>
      <c r="AP606" s="495"/>
      <c r="AQ606" s="388"/>
      <c r="AR606" s="374"/>
      <c r="AS606" s="329"/>
      <c r="AT606" s="329"/>
    </row>
    <row r="607" spans="38:46" ht="15.75">
      <c r="AL607" s="329"/>
      <c r="AM607" s="324"/>
      <c r="AN607" s="493"/>
      <c r="AO607" s="494"/>
      <c r="AP607" s="495"/>
      <c r="AQ607" s="388"/>
      <c r="AR607" s="374"/>
      <c r="AS607" s="329"/>
      <c r="AT607" s="329"/>
    </row>
    <row r="608" spans="38:46" ht="15.75">
      <c r="AL608" s="329"/>
      <c r="AM608" s="324"/>
      <c r="AN608" s="493"/>
      <c r="AO608" s="494"/>
      <c r="AP608" s="495"/>
      <c r="AQ608" s="388"/>
      <c r="AR608" s="374"/>
      <c r="AS608" s="329"/>
      <c r="AT608" s="329"/>
    </row>
    <row r="609" spans="38:46" ht="15.75">
      <c r="AL609" s="329"/>
      <c r="AM609" s="324"/>
      <c r="AN609" s="493"/>
      <c r="AO609" s="494"/>
      <c r="AP609" s="495"/>
      <c r="AQ609" s="388"/>
      <c r="AR609" s="374"/>
      <c r="AS609" s="329"/>
      <c r="AT609" s="329"/>
    </row>
    <row r="610" spans="38:46" ht="15.75">
      <c r="AL610" s="329"/>
      <c r="AM610" s="324"/>
      <c r="AN610" s="493"/>
      <c r="AO610" s="494"/>
      <c r="AP610" s="495"/>
      <c r="AQ610" s="388"/>
      <c r="AR610" s="374"/>
      <c r="AS610" s="329"/>
      <c r="AT610" s="329"/>
    </row>
    <row r="611" spans="38:46" ht="15.75">
      <c r="AL611" s="329"/>
      <c r="AM611" s="324"/>
      <c r="AN611" s="493"/>
      <c r="AO611" s="494"/>
      <c r="AP611" s="495"/>
      <c r="AQ611" s="388"/>
      <c r="AR611" s="374"/>
      <c r="AS611" s="329"/>
      <c r="AT611" s="329"/>
    </row>
    <row r="612" spans="38:46" ht="15.75">
      <c r="AL612" s="329"/>
      <c r="AM612" s="324"/>
      <c r="AN612" s="493"/>
      <c r="AO612" s="494"/>
      <c r="AP612" s="495"/>
      <c r="AQ612" s="388"/>
      <c r="AR612" s="374"/>
      <c r="AS612" s="329"/>
      <c r="AT612" s="329"/>
    </row>
    <row r="613" spans="38:46" ht="15.75">
      <c r="AL613" s="329"/>
      <c r="AM613" s="324"/>
      <c r="AN613" s="493"/>
      <c r="AO613" s="494"/>
      <c r="AP613" s="495"/>
      <c r="AQ613" s="388"/>
      <c r="AR613" s="374"/>
      <c r="AS613" s="329"/>
      <c r="AT613" s="329"/>
    </row>
    <row r="614" spans="38:46" ht="15.75">
      <c r="AL614" s="329"/>
      <c r="AM614" s="324"/>
      <c r="AN614" s="493"/>
      <c r="AO614" s="494"/>
      <c r="AP614" s="495"/>
      <c r="AQ614" s="388"/>
      <c r="AR614" s="374"/>
      <c r="AS614" s="329"/>
      <c r="AT614" s="329"/>
    </row>
    <row r="615" spans="38:46" ht="15.75">
      <c r="AL615" s="329"/>
      <c r="AM615" s="324"/>
      <c r="AN615" s="493"/>
      <c r="AO615" s="494"/>
      <c r="AP615" s="495"/>
      <c r="AQ615" s="388"/>
      <c r="AR615" s="374"/>
      <c r="AS615" s="329"/>
      <c r="AT615" s="329"/>
    </row>
    <row r="616" spans="38:46" ht="15.75">
      <c r="AL616" s="329"/>
      <c r="AM616" s="324"/>
      <c r="AN616" s="493"/>
      <c r="AO616" s="494"/>
      <c r="AP616" s="495"/>
      <c r="AQ616" s="388"/>
      <c r="AR616" s="374"/>
      <c r="AS616" s="329"/>
      <c r="AT616" s="329"/>
    </row>
    <row r="617" spans="38:46" ht="15.75">
      <c r="AL617" s="329"/>
      <c r="AM617" s="324"/>
      <c r="AN617" s="493"/>
      <c r="AO617" s="494"/>
      <c r="AP617" s="495"/>
      <c r="AQ617" s="388"/>
      <c r="AR617" s="374"/>
      <c r="AS617" s="329"/>
      <c r="AT617" s="329"/>
    </row>
    <row r="618" spans="38:46" ht="15.75">
      <c r="AL618" s="329"/>
      <c r="AM618" s="324"/>
      <c r="AN618" s="493"/>
      <c r="AO618" s="494"/>
      <c r="AP618" s="495"/>
      <c r="AQ618" s="388"/>
      <c r="AR618" s="374"/>
      <c r="AS618" s="329"/>
      <c r="AT618" s="329"/>
    </row>
    <row r="619" spans="38:46" ht="15.75">
      <c r="AL619" s="329"/>
      <c r="AM619" s="324"/>
      <c r="AN619" s="493"/>
      <c r="AO619" s="494"/>
      <c r="AP619" s="495"/>
      <c r="AQ619" s="388"/>
      <c r="AR619" s="374"/>
      <c r="AS619" s="329"/>
      <c r="AT619" s="329"/>
    </row>
    <row r="620" spans="38:46" ht="15.75">
      <c r="AL620" s="329"/>
      <c r="AM620" s="324"/>
      <c r="AN620" s="493"/>
      <c r="AO620" s="494"/>
      <c r="AP620" s="495"/>
      <c r="AQ620" s="388"/>
      <c r="AR620" s="374"/>
      <c r="AS620" s="329"/>
      <c r="AT620" s="329"/>
    </row>
    <row r="621" spans="38:46" ht="15.75">
      <c r="AL621" s="329"/>
      <c r="AM621" s="324"/>
      <c r="AN621" s="493"/>
      <c r="AO621" s="494"/>
      <c r="AP621" s="495"/>
      <c r="AQ621" s="388"/>
      <c r="AR621" s="374"/>
      <c r="AS621" s="329"/>
      <c r="AT621" s="329"/>
    </row>
    <row r="622" spans="38:46" ht="15.75">
      <c r="AL622" s="329"/>
      <c r="AM622" s="324"/>
      <c r="AN622" s="493"/>
      <c r="AO622" s="494"/>
      <c r="AP622" s="495"/>
      <c r="AQ622" s="388"/>
      <c r="AR622" s="374"/>
      <c r="AS622" s="329"/>
      <c r="AT622" s="329"/>
    </row>
    <row r="623" spans="38:46" ht="15.75">
      <c r="AL623" s="329"/>
      <c r="AM623" s="324"/>
      <c r="AN623" s="493"/>
      <c r="AO623" s="494"/>
      <c r="AP623" s="495"/>
      <c r="AQ623" s="388"/>
      <c r="AR623" s="374"/>
      <c r="AS623" s="329"/>
      <c r="AT623" s="329"/>
    </row>
    <row r="624" spans="38:46" ht="15.75">
      <c r="AL624" s="329"/>
      <c r="AM624" s="324"/>
      <c r="AN624" s="493"/>
      <c r="AO624" s="494"/>
      <c r="AP624" s="495"/>
      <c r="AQ624" s="388"/>
      <c r="AR624" s="374"/>
      <c r="AS624" s="329"/>
      <c r="AT624" s="329"/>
    </row>
    <row r="625" spans="38:46" ht="15.75">
      <c r="AL625" s="329"/>
      <c r="AM625" s="324"/>
      <c r="AN625" s="493"/>
      <c r="AO625" s="494"/>
      <c r="AP625" s="495"/>
      <c r="AQ625" s="388"/>
      <c r="AR625" s="374"/>
      <c r="AS625" s="329"/>
      <c r="AT625" s="329"/>
    </row>
    <row r="626" spans="38:46" ht="15.75">
      <c r="AL626" s="329"/>
      <c r="AM626" s="324"/>
      <c r="AN626" s="493"/>
      <c r="AO626" s="494"/>
      <c r="AP626" s="495"/>
      <c r="AQ626" s="388"/>
      <c r="AR626" s="374"/>
      <c r="AS626" s="329"/>
      <c r="AT626" s="329"/>
    </row>
    <row r="627" spans="38:46" ht="15.75">
      <c r="AL627" s="329"/>
      <c r="AM627" s="324"/>
      <c r="AN627" s="493"/>
      <c r="AO627" s="494"/>
      <c r="AP627" s="495"/>
      <c r="AQ627" s="388"/>
      <c r="AR627" s="374"/>
      <c r="AS627" s="329"/>
      <c r="AT627" s="329"/>
    </row>
    <row r="628" spans="38:46" ht="15.75">
      <c r="AL628" s="329"/>
      <c r="AM628" s="324"/>
      <c r="AN628" s="493"/>
      <c r="AO628" s="494"/>
      <c r="AP628" s="495"/>
      <c r="AQ628" s="388"/>
      <c r="AR628" s="374"/>
      <c r="AS628" s="329"/>
      <c r="AT628" s="329"/>
    </row>
    <row r="629" spans="38:46" ht="15.75">
      <c r="AL629" s="329"/>
      <c r="AM629" s="324"/>
      <c r="AN629" s="493"/>
      <c r="AO629" s="494"/>
      <c r="AP629" s="495"/>
      <c r="AQ629" s="388"/>
      <c r="AR629" s="374"/>
      <c r="AS629" s="329"/>
      <c r="AT629" s="329"/>
    </row>
    <row r="630" spans="38:46" ht="15.75">
      <c r="AL630" s="329"/>
      <c r="AM630" s="324"/>
      <c r="AN630" s="493"/>
      <c r="AO630" s="494"/>
      <c r="AP630" s="495"/>
      <c r="AQ630" s="388"/>
      <c r="AR630" s="374"/>
      <c r="AS630" s="329"/>
      <c r="AT630" s="329"/>
    </row>
    <row r="631" spans="38:46" ht="15.75">
      <c r="AL631" s="329"/>
      <c r="AM631" s="324"/>
      <c r="AN631" s="493"/>
      <c r="AO631" s="494"/>
      <c r="AP631" s="495"/>
      <c r="AQ631" s="388"/>
      <c r="AR631" s="374"/>
      <c r="AS631" s="329"/>
      <c r="AT631" s="329"/>
    </row>
    <row r="632" spans="38:46" ht="15.75">
      <c r="AL632" s="329"/>
      <c r="AM632" s="324"/>
      <c r="AN632" s="493"/>
      <c r="AO632" s="494"/>
      <c r="AP632" s="495"/>
      <c r="AQ632" s="388"/>
      <c r="AR632" s="374"/>
      <c r="AS632" s="329"/>
      <c r="AT632" s="329"/>
    </row>
    <row r="633" spans="38:46" ht="15.75">
      <c r="AL633" s="329"/>
      <c r="AM633" s="324"/>
      <c r="AN633" s="493"/>
      <c r="AO633" s="494"/>
      <c r="AP633" s="495"/>
      <c r="AQ633" s="388"/>
      <c r="AR633" s="374"/>
      <c r="AS633" s="329"/>
      <c r="AT633" s="329"/>
    </row>
    <row r="634" spans="38:46" ht="15.75">
      <c r="AL634" s="329"/>
      <c r="AM634" s="324"/>
      <c r="AN634" s="493"/>
      <c r="AO634" s="494"/>
      <c r="AP634" s="495"/>
      <c r="AQ634" s="388"/>
      <c r="AR634" s="374"/>
      <c r="AS634" s="329"/>
      <c r="AT634" s="329"/>
    </row>
    <row r="635" spans="38:46" ht="15.75">
      <c r="AL635" s="329"/>
      <c r="AM635" s="324"/>
      <c r="AN635" s="493"/>
      <c r="AO635" s="494"/>
      <c r="AP635" s="495"/>
      <c r="AQ635" s="388"/>
      <c r="AR635" s="374"/>
      <c r="AS635" s="329"/>
      <c r="AT635" s="329"/>
    </row>
    <row r="636" spans="38:46" ht="15.75">
      <c r="AL636" s="329"/>
      <c r="AM636" s="324"/>
      <c r="AN636" s="493"/>
      <c r="AO636" s="494"/>
      <c r="AP636" s="495"/>
      <c r="AQ636" s="388"/>
      <c r="AR636" s="374"/>
      <c r="AS636" s="329"/>
      <c r="AT636" s="329"/>
    </row>
    <row r="637" spans="38:46" ht="15.75">
      <c r="AL637" s="329"/>
      <c r="AM637" s="324"/>
      <c r="AN637" s="493"/>
      <c r="AO637" s="494"/>
      <c r="AP637" s="495"/>
      <c r="AQ637" s="388"/>
      <c r="AR637" s="374"/>
      <c r="AS637" s="329"/>
      <c r="AT637" s="329"/>
    </row>
    <row r="638" spans="38:46" ht="15.75">
      <c r="AL638" s="329"/>
      <c r="AM638" s="324"/>
      <c r="AN638" s="493"/>
      <c r="AO638" s="494"/>
      <c r="AP638" s="495"/>
      <c r="AQ638" s="388"/>
      <c r="AR638" s="374"/>
      <c r="AS638" s="329"/>
      <c r="AT638" s="329"/>
    </row>
    <row r="639" spans="38:46" ht="15.75">
      <c r="AL639" s="329"/>
      <c r="AM639" s="324"/>
      <c r="AN639" s="493"/>
      <c r="AO639" s="494"/>
      <c r="AP639" s="495"/>
      <c r="AQ639" s="388"/>
      <c r="AR639" s="374"/>
      <c r="AS639" s="329"/>
      <c r="AT639" s="329"/>
    </row>
    <row r="640" spans="38:46" ht="15.75">
      <c r="AL640" s="329"/>
      <c r="AM640" s="324"/>
      <c r="AN640" s="493"/>
      <c r="AO640" s="494"/>
      <c r="AP640" s="495"/>
      <c r="AQ640" s="388"/>
      <c r="AR640" s="374"/>
      <c r="AS640" s="329"/>
      <c r="AT640" s="329"/>
    </row>
    <row r="641" spans="38:46" ht="15.75">
      <c r="AL641" s="329"/>
      <c r="AM641" s="324"/>
      <c r="AN641" s="493"/>
      <c r="AO641" s="494"/>
      <c r="AP641" s="495"/>
      <c r="AQ641" s="388"/>
      <c r="AR641" s="374"/>
      <c r="AS641" s="329"/>
      <c r="AT641" s="329"/>
    </row>
    <row r="642" spans="38:46" ht="15.75">
      <c r="AL642" s="329"/>
      <c r="AM642" s="324"/>
      <c r="AN642" s="493"/>
      <c r="AO642" s="494"/>
      <c r="AP642" s="495"/>
      <c r="AQ642" s="388"/>
      <c r="AR642" s="374"/>
      <c r="AS642" s="329"/>
      <c r="AT642" s="329"/>
    </row>
    <row r="643" spans="38:46" ht="15.75">
      <c r="AL643" s="329"/>
      <c r="AM643" s="324"/>
      <c r="AN643" s="493"/>
      <c r="AO643" s="494"/>
      <c r="AP643" s="495"/>
      <c r="AQ643" s="388"/>
      <c r="AR643" s="374"/>
      <c r="AS643" s="329"/>
      <c r="AT643" s="329"/>
    </row>
    <row r="644" spans="38:46" ht="15.75">
      <c r="AL644" s="329"/>
      <c r="AM644" s="324"/>
      <c r="AN644" s="493"/>
      <c r="AO644" s="494"/>
      <c r="AP644" s="495"/>
      <c r="AQ644" s="388"/>
      <c r="AR644" s="374"/>
      <c r="AS644" s="329"/>
      <c r="AT644" s="329"/>
    </row>
    <row r="645" spans="38:46" ht="15.75">
      <c r="AL645" s="329"/>
      <c r="AM645" s="324"/>
      <c r="AN645" s="493"/>
      <c r="AO645" s="494"/>
      <c r="AP645" s="495"/>
      <c r="AQ645" s="388"/>
      <c r="AR645" s="374"/>
      <c r="AS645" s="329"/>
      <c r="AT645" s="329"/>
    </row>
    <row r="646" spans="38:46" ht="15.75">
      <c r="AL646" s="329"/>
      <c r="AM646" s="324"/>
      <c r="AN646" s="493"/>
      <c r="AO646" s="494"/>
      <c r="AP646" s="495"/>
      <c r="AQ646" s="388"/>
      <c r="AR646" s="374"/>
      <c r="AS646" s="329"/>
      <c r="AT646" s="329"/>
    </row>
    <row r="647" spans="38:46" ht="15.75">
      <c r="AL647" s="329"/>
      <c r="AM647" s="324"/>
      <c r="AN647" s="493"/>
      <c r="AO647" s="494"/>
      <c r="AP647" s="495"/>
      <c r="AQ647" s="388"/>
      <c r="AR647" s="374"/>
      <c r="AS647" s="329"/>
      <c r="AT647" s="329"/>
    </row>
    <row r="648" spans="38:46" ht="15.75">
      <c r="AL648" s="329"/>
      <c r="AM648" s="324"/>
      <c r="AN648" s="493"/>
      <c r="AO648" s="494"/>
      <c r="AP648" s="495"/>
      <c r="AQ648" s="388"/>
      <c r="AR648" s="374"/>
      <c r="AS648" s="329"/>
      <c r="AT648" s="329"/>
    </row>
    <row r="649" spans="38:46" ht="15.75">
      <c r="AL649" s="329"/>
      <c r="AM649" s="324"/>
      <c r="AN649" s="493"/>
      <c r="AO649" s="494"/>
      <c r="AP649" s="495"/>
      <c r="AQ649" s="388"/>
      <c r="AR649" s="374"/>
      <c r="AS649" s="329"/>
      <c r="AT649" s="329"/>
    </row>
    <row r="650" spans="38:46" ht="15.75">
      <c r="AL650" s="329"/>
      <c r="AM650" s="324"/>
      <c r="AN650" s="493"/>
      <c r="AO650" s="494"/>
      <c r="AP650" s="495"/>
      <c r="AQ650" s="388"/>
      <c r="AR650" s="374"/>
      <c r="AS650" s="329"/>
      <c r="AT650" s="329"/>
    </row>
    <row r="651" spans="38:46" ht="15.75">
      <c r="AL651" s="329"/>
      <c r="AM651" s="324"/>
      <c r="AN651" s="493"/>
      <c r="AO651" s="494"/>
      <c r="AP651" s="495"/>
      <c r="AQ651" s="388"/>
      <c r="AR651" s="374"/>
      <c r="AS651" s="329"/>
      <c r="AT651" s="329"/>
    </row>
    <row r="652" spans="38:46" ht="15.75">
      <c r="AL652" s="329"/>
      <c r="AM652" s="324"/>
      <c r="AN652" s="493"/>
      <c r="AO652" s="494"/>
      <c r="AP652" s="495"/>
      <c r="AQ652" s="388"/>
      <c r="AR652" s="374"/>
      <c r="AS652" s="329"/>
      <c r="AT652" s="329"/>
    </row>
    <row r="653" spans="38:46" ht="15.75">
      <c r="AL653" s="329"/>
      <c r="AM653" s="324"/>
      <c r="AN653" s="493"/>
      <c r="AO653" s="494"/>
      <c r="AP653" s="495"/>
      <c r="AQ653" s="388"/>
      <c r="AR653" s="374"/>
      <c r="AS653" s="329"/>
      <c r="AT653" s="329"/>
    </row>
    <row r="654" spans="38:46" ht="15.75">
      <c r="AL654" s="329"/>
      <c r="AM654" s="324"/>
      <c r="AN654" s="493"/>
      <c r="AO654" s="494"/>
      <c r="AP654" s="495"/>
      <c r="AQ654" s="388"/>
      <c r="AR654" s="374"/>
      <c r="AS654" s="329"/>
      <c r="AT654" s="329"/>
    </row>
    <row r="655" spans="38:46" ht="15.75">
      <c r="AL655" s="329"/>
      <c r="AM655" s="324"/>
      <c r="AN655" s="493"/>
      <c r="AO655" s="494"/>
      <c r="AP655" s="495"/>
      <c r="AQ655" s="388"/>
      <c r="AR655" s="374"/>
      <c r="AS655" s="329"/>
      <c r="AT655" s="329"/>
    </row>
    <row r="656" spans="38:46" ht="15.75">
      <c r="AL656" s="329"/>
      <c r="AM656" s="324"/>
      <c r="AN656" s="493"/>
      <c r="AO656" s="494"/>
      <c r="AP656" s="495"/>
      <c r="AQ656" s="388"/>
      <c r="AR656" s="374"/>
      <c r="AS656" s="329"/>
      <c r="AT656" s="329"/>
    </row>
    <row r="657" spans="38:46" ht="15.75">
      <c r="AL657" s="329"/>
      <c r="AM657" s="324"/>
      <c r="AN657" s="493"/>
      <c r="AO657" s="494"/>
      <c r="AP657" s="495"/>
      <c r="AQ657" s="388"/>
      <c r="AR657" s="374"/>
      <c r="AS657" s="329"/>
      <c r="AT657" s="329"/>
    </row>
    <row r="658" spans="38:46" ht="15.75">
      <c r="AL658" s="329"/>
      <c r="AM658" s="324"/>
      <c r="AN658" s="493"/>
      <c r="AO658" s="494"/>
      <c r="AP658" s="495"/>
      <c r="AQ658" s="388"/>
      <c r="AR658" s="374"/>
      <c r="AS658" s="329"/>
      <c r="AT658" s="329"/>
    </row>
    <row r="659" spans="38:46" ht="15.75">
      <c r="AL659" s="329"/>
      <c r="AM659" s="324"/>
      <c r="AN659" s="493"/>
      <c r="AO659" s="494"/>
      <c r="AP659" s="495"/>
      <c r="AQ659" s="388"/>
      <c r="AR659" s="374"/>
      <c r="AS659" s="329"/>
      <c r="AT659" s="329"/>
    </row>
    <row r="660" spans="38:46" ht="15.75">
      <c r="AL660" s="329"/>
      <c r="AM660" s="324"/>
      <c r="AN660" s="493"/>
      <c r="AO660" s="494"/>
      <c r="AP660" s="495"/>
      <c r="AQ660" s="388"/>
      <c r="AR660" s="374"/>
      <c r="AS660" s="329"/>
      <c r="AT660" s="329"/>
    </row>
    <row r="661" spans="38:46" ht="15.75">
      <c r="AL661" s="329"/>
      <c r="AM661" s="324"/>
      <c r="AN661" s="493"/>
      <c r="AO661" s="494"/>
      <c r="AP661" s="495"/>
      <c r="AQ661" s="388"/>
      <c r="AR661" s="374"/>
      <c r="AS661" s="329"/>
      <c r="AT661" s="329"/>
    </row>
    <row r="662" spans="38:46" ht="15.75">
      <c r="AL662" s="329"/>
      <c r="AM662" s="324"/>
      <c r="AN662" s="493"/>
      <c r="AO662" s="494"/>
      <c r="AP662" s="495"/>
      <c r="AQ662" s="388"/>
      <c r="AR662" s="374"/>
      <c r="AS662" s="329"/>
      <c r="AT662" s="329"/>
    </row>
    <row r="663" spans="38:46" ht="15.75">
      <c r="AL663" s="329"/>
      <c r="AM663" s="324"/>
      <c r="AN663" s="493"/>
      <c r="AO663" s="494"/>
      <c r="AP663" s="495"/>
      <c r="AQ663" s="388"/>
      <c r="AR663" s="374"/>
      <c r="AS663" s="329"/>
      <c r="AT663" s="329"/>
    </row>
    <row r="664" spans="38:46" ht="15.75">
      <c r="AL664" s="329"/>
      <c r="AM664" s="324"/>
      <c r="AN664" s="493"/>
      <c r="AO664" s="494"/>
      <c r="AP664" s="495"/>
      <c r="AQ664" s="388"/>
      <c r="AR664" s="374"/>
      <c r="AS664" s="329"/>
      <c r="AT664" s="329"/>
    </row>
    <row r="665" spans="38:46" ht="15.75">
      <c r="AL665" s="329"/>
      <c r="AM665" s="324"/>
      <c r="AN665" s="493"/>
      <c r="AO665" s="494"/>
      <c r="AP665" s="495"/>
      <c r="AQ665" s="388"/>
      <c r="AR665" s="374"/>
      <c r="AS665" s="329"/>
      <c r="AT665" s="329"/>
    </row>
    <row r="666" spans="38:46" ht="15.75">
      <c r="AL666" s="329"/>
      <c r="AM666" s="324"/>
      <c r="AN666" s="493"/>
      <c r="AO666" s="494"/>
      <c r="AP666" s="495"/>
      <c r="AQ666" s="388"/>
      <c r="AR666" s="374"/>
      <c r="AS666" s="329"/>
      <c r="AT666" s="329"/>
    </row>
    <row r="667" spans="38:46" ht="15.75">
      <c r="AL667" s="329"/>
      <c r="AM667" s="324"/>
      <c r="AN667" s="493"/>
      <c r="AO667" s="494"/>
      <c r="AP667" s="495"/>
      <c r="AQ667" s="388"/>
      <c r="AR667" s="374"/>
      <c r="AS667" s="329"/>
      <c r="AT667" s="329"/>
    </row>
    <row r="668" spans="38:46" ht="15.75">
      <c r="AL668" s="329"/>
      <c r="AM668" s="324"/>
      <c r="AN668" s="493"/>
      <c r="AO668" s="494"/>
      <c r="AP668" s="495"/>
      <c r="AQ668" s="388"/>
      <c r="AR668" s="374"/>
      <c r="AS668" s="329"/>
      <c r="AT668" s="329"/>
    </row>
    <row r="669" spans="38:46" ht="15.75">
      <c r="AL669" s="329"/>
      <c r="AM669" s="324"/>
      <c r="AN669" s="493"/>
      <c r="AO669" s="494"/>
      <c r="AP669" s="495"/>
      <c r="AQ669" s="388"/>
      <c r="AR669" s="374"/>
      <c r="AS669" s="329"/>
      <c r="AT669" s="329"/>
    </row>
    <row r="670" spans="38:46" ht="15.75">
      <c r="AL670" s="329"/>
      <c r="AM670" s="324"/>
      <c r="AN670" s="493"/>
      <c r="AO670" s="494"/>
      <c r="AP670" s="495"/>
      <c r="AQ670" s="388"/>
      <c r="AR670" s="374"/>
      <c r="AS670" s="329"/>
      <c r="AT670" s="329"/>
    </row>
    <row r="671" spans="38:46" ht="15.75">
      <c r="AL671" s="329"/>
      <c r="AM671" s="324"/>
      <c r="AN671" s="493"/>
      <c r="AO671" s="494"/>
      <c r="AP671" s="495"/>
      <c r="AQ671" s="388"/>
      <c r="AR671" s="374"/>
      <c r="AS671" s="329"/>
      <c r="AT671" s="329"/>
    </row>
    <row r="672" spans="38:46" ht="15.75">
      <c r="AL672" s="329"/>
      <c r="AM672" s="324"/>
      <c r="AN672" s="493"/>
      <c r="AO672" s="494"/>
      <c r="AP672" s="495"/>
      <c r="AQ672" s="388"/>
      <c r="AR672" s="374"/>
      <c r="AS672" s="329"/>
      <c r="AT672" s="329"/>
    </row>
    <row r="673" spans="38:46" ht="15.75">
      <c r="AL673" s="329"/>
      <c r="AM673" s="324"/>
      <c r="AN673" s="493"/>
      <c r="AO673" s="494"/>
      <c r="AP673" s="495"/>
      <c r="AQ673" s="388"/>
      <c r="AR673" s="374"/>
      <c r="AS673" s="329"/>
      <c r="AT673" s="329"/>
    </row>
    <row r="674" spans="38:46" ht="15.75">
      <c r="AL674" s="329"/>
      <c r="AM674" s="324"/>
      <c r="AN674" s="493"/>
      <c r="AO674" s="494"/>
      <c r="AP674" s="495"/>
      <c r="AQ674" s="388"/>
      <c r="AR674" s="374"/>
      <c r="AS674" s="329"/>
      <c r="AT674" s="329"/>
    </row>
    <row r="675" spans="38:46" ht="15.75">
      <c r="AL675" s="329"/>
      <c r="AM675" s="324"/>
      <c r="AN675" s="493"/>
      <c r="AO675" s="494"/>
      <c r="AP675" s="495"/>
      <c r="AQ675" s="388"/>
      <c r="AR675" s="374"/>
      <c r="AS675" s="329"/>
      <c r="AT675" s="329"/>
    </row>
    <row r="676" spans="38:46" ht="15.75">
      <c r="AL676" s="329"/>
      <c r="AM676" s="324"/>
      <c r="AN676" s="493"/>
      <c r="AO676" s="494"/>
      <c r="AP676" s="495"/>
      <c r="AQ676" s="388"/>
      <c r="AR676" s="374"/>
      <c r="AS676" s="329"/>
      <c r="AT676" s="329"/>
    </row>
    <row r="677" spans="38:46" ht="15.75">
      <c r="AL677" s="329"/>
      <c r="AM677" s="324"/>
      <c r="AN677" s="493"/>
      <c r="AO677" s="494"/>
      <c r="AP677" s="495"/>
      <c r="AQ677" s="388"/>
      <c r="AR677" s="374"/>
      <c r="AS677" s="329"/>
      <c r="AT677" s="329"/>
    </row>
    <row r="678" spans="38:46" ht="15.75">
      <c r="AL678" s="329"/>
      <c r="AM678" s="324"/>
      <c r="AN678" s="493"/>
      <c r="AO678" s="494"/>
      <c r="AP678" s="495"/>
      <c r="AQ678" s="388"/>
      <c r="AR678" s="374"/>
      <c r="AS678" s="329"/>
      <c r="AT678" s="329"/>
    </row>
    <row r="679" spans="38:46" ht="15.75">
      <c r="AL679" s="329"/>
      <c r="AM679" s="324"/>
      <c r="AN679" s="493"/>
      <c r="AO679" s="494"/>
      <c r="AP679" s="495"/>
      <c r="AQ679" s="388"/>
      <c r="AR679" s="374"/>
      <c r="AS679" s="329"/>
      <c r="AT679" s="329"/>
    </row>
    <row r="680" spans="38:46" ht="15.75">
      <c r="AL680" s="329"/>
      <c r="AM680" s="324"/>
      <c r="AN680" s="493"/>
      <c r="AO680" s="494"/>
      <c r="AP680" s="495"/>
      <c r="AQ680" s="388"/>
      <c r="AR680" s="374"/>
      <c r="AS680" s="329"/>
      <c r="AT680" s="329"/>
    </row>
    <row r="681" spans="38:46" ht="15.75">
      <c r="AL681" s="329"/>
      <c r="AM681" s="324"/>
      <c r="AN681" s="493"/>
      <c r="AO681" s="494"/>
      <c r="AP681" s="495"/>
      <c r="AQ681" s="388"/>
      <c r="AR681" s="374"/>
      <c r="AS681" s="329"/>
      <c r="AT681" s="329"/>
    </row>
    <row r="682" spans="38:46" ht="15.75">
      <c r="AL682" s="329"/>
      <c r="AM682" s="324"/>
      <c r="AN682" s="493"/>
      <c r="AO682" s="494"/>
      <c r="AP682" s="495"/>
      <c r="AQ682" s="388"/>
      <c r="AR682" s="374"/>
      <c r="AS682" s="329"/>
      <c r="AT682" s="329"/>
    </row>
    <row r="683" spans="38:46" ht="15.75">
      <c r="AL683" s="329"/>
      <c r="AM683" s="324"/>
      <c r="AN683" s="493"/>
      <c r="AO683" s="494"/>
      <c r="AP683" s="495"/>
      <c r="AQ683" s="388"/>
      <c r="AR683" s="374"/>
      <c r="AS683" s="329"/>
      <c r="AT683" s="329"/>
    </row>
    <row r="684" spans="38:46" ht="15.75">
      <c r="AL684" s="329"/>
      <c r="AM684" s="324"/>
      <c r="AN684" s="493"/>
      <c r="AO684" s="494"/>
      <c r="AP684" s="495"/>
      <c r="AQ684" s="388"/>
      <c r="AR684" s="374"/>
      <c r="AS684" s="329"/>
      <c r="AT684" s="329"/>
    </row>
    <row r="685" spans="38:46" ht="15.75">
      <c r="AL685" s="329"/>
      <c r="AM685" s="324"/>
      <c r="AN685" s="493"/>
      <c r="AO685" s="494"/>
      <c r="AP685" s="495"/>
      <c r="AQ685" s="388"/>
      <c r="AR685" s="374"/>
      <c r="AS685" s="329"/>
      <c r="AT685" s="329"/>
    </row>
    <row r="686" spans="38:46" ht="15.75">
      <c r="AL686" s="329"/>
      <c r="AM686" s="324"/>
      <c r="AN686" s="493"/>
      <c r="AO686" s="494"/>
      <c r="AP686" s="495"/>
      <c r="AQ686" s="388"/>
      <c r="AR686" s="374"/>
      <c r="AS686" s="329"/>
      <c r="AT686" s="329"/>
    </row>
    <row r="687" spans="38:46" ht="15.75">
      <c r="AL687" s="329"/>
      <c r="AM687" s="324"/>
      <c r="AN687" s="493"/>
      <c r="AO687" s="494"/>
      <c r="AP687" s="495"/>
      <c r="AQ687" s="388"/>
      <c r="AR687" s="374"/>
      <c r="AS687" s="329"/>
      <c r="AT687" s="329"/>
    </row>
    <row r="688" spans="38:46" ht="15.75">
      <c r="AL688" s="329"/>
      <c r="AM688" s="324"/>
      <c r="AN688" s="493"/>
      <c r="AO688" s="494"/>
      <c r="AP688" s="495"/>
      <c r="AQ688" s="388"/>
      <c r="AR688" s="374"/>
      <c r="AS688" s="329"/>
      <c r="AT688" s="329"/>
    </row>
    <row r="689" spans="38:46" ht="15.75">
      <c r="AL689" s="329"/>
      <c r="AM689" s="324"/>
      <c r="AN689" s="493"/>
      <c r="AO689" s="494"/>
      <c r="AP689" s="495"/>
      <c r="AQ689" s="388"/>
      <c r="AR689" s="374"/>
      <c r="AS689" s="329"/>
      <c r="AT689" s="329"/>
    </row>
    <row r="690" spans="38:46" ht="15.75">
      <c r="AL690" s="329"/>
      <c r="AM690" s="324"/>
      <c r="AN690" s="493"/>
      <c r="AO690" s="494"/>
      <c r="AP690" s="495"/>
      <c r="AQ690" s="388"/>
      <c r="AR690" s="374"/>
      <c r="AS690" s="329"/>
      <c r="AT690" s="329"/>
    </row>
    <row r="691" spans="38:46" ht="15.75">
      <c r="AL691" s="329"/>
      <c r="AM691" s="324"/>
      <c r="AN691" s="493"/>
      <c r="AO691" s="494"/>
      <c r="AP691" s="495"/>
      <c r="AQ691" s="388"/>
      <c r="AR691" s="374"/>
      <c r="AS691" s="329"/>
      <c r="AT691" s="329"/>
    </row>
    <row r="692" spans="38:46" ht="15.75">
      <c r="AL692" s="329"/>
      <c r="AM692" s="324"/>
      <c r="AN692" s="493"/>
      <c r="AO692" s="494"/>
      <c r="AP692" s="495"/>
      <c r="AQ692" s="388"/>
      <c r="AR692" s="374"/>
      <c r="AS692" s="329"/>
      <c r="AT692" s="329"/>
    </row>
    <row r="693" spans="38:46" ht="15.75">
      <c r="AL693" s="329"/>
      <c r="AM693" s="324"/>
      <c r="AN693" s="493"/>
      <c r="AO693" s="494"/>
      <c r="AP693" s="495"/>
      <c r="AQ693" s="388"/>
      <c r="AR693" s="374"/>
      <c r="AS693" s="329"/>
      <c r="AT693" s="329"/>
    </row>
    <row r="694" spans="38:46" ht="15.75">
      <c r="AL694" s="329"/>
      <c r="AM694" s="324"/>
      <c r="AN694" s="493"/>
      <c r="AO694" s="494"/>
      <c r="AP694" s="495"/>
      <c r="AQ694" s="388"/>
      <c r="AR694" s="374"/>
      <c r="AS694" s="329"/>
      <c r="AT694" s="329"/>
    </row>
    <row r="695" spans="38:46" ht="15.75">
      <c r="AL695" s="329"/>
      <c r="AM695" s="324"/>
      <c r="AN695" s="493"/>
      <c r="AO695" s="494"/>
      <c r="AP695" s="495"/>
      <c r="AQ695" s="388"/>
      <c r="AR695" s="374"/>
      <c r="AS695" s="329"/>
      <c r="AT695" s="329"/>
    </row>
    <row r="696" spans="38:46" ht="15.75">
      <c r="AL696" s="329"/>
      <c r="AM696" s="324"/>
      <c r="AN696" s="493"/>
      <c r="AO696" s="494"/>
      <c r="AP696" s="495"/>
      <c r="AQ696" s="388"/>
      <c r="AR696" s="374"/>
      <c r="AS696" s="329"/>
      <c r="AT696" s="329"/>
    </row>
    <row r="697" spans="38:46" ht="15.75">
      <c r="AL697" s="329"/>
      <c r="AM697" s="324"/>
      <c r="AN697" s="493"/>
      <c r="AO697" s="494"/>
      <c r="AP697" s="495"/>
      <c r="AQ697" s="388"/>
      <c r="AR697" s="374"/>
      <c r="AS697" s="329"/>
      <c r="AT697" s="329"/>
    </row>
    <row r="698" spans="38:46" ht="15.75">
      <c r="AL698" s="329"/>
      <c r="AM698" s="324"/>
      <c r="AN698" s="493"/>
      <c r="AO698" s="494"/>
      <c r="AP698" s="495"/>
      <c r="AQ698" s="388"/>
      <c r="AR698" s="374"/>
      <c r="AS698" s="329"/>
      <c r="AT698" s="329"/>
    </row>
    <row r="699" spans="38:46" ht="15.75">
      <c r="AL699" s="329"/>
      <c r="AM699" s="324"/>
      <c r="AN699" s="493"/>
      <c r="AO699" s="494"/>
      <c r="AP699" s="495"/>
      <c r="AQ699" s="388"/>
      <c r="AR699" s="374"/>
      <c r="AS699" s="329"/>
      <c r="AT699" s="329"/>
    </row>
    <row r="700" spans="38:46" ht="15.75">
      <c r="AL700" s="329"/>
      <c r="AM700" s="324"/>
      <c r="AN700" s="493"/>
      <c r="AO700" s="494"/>
      <c r="AP700" s="495"/>
      <c r="AQ700" s="388"/>
      <c r="AR700" s="374"/>
      <c r="AS700" s="329"/>
      <c r="AT700" s="329"/>
    </row>
    <row r="701" spans="38:46" ht="15.75">
      <c r="AL701" s="329"/>
      <c r="AM701" s="324"/>
      <c r="AN701" s="493"/>
      <c r="AO701" s="494"/>
      <c r="AP701" s="495"/>
      <c r="AQ701" s="388"/>
      <c r="AR701" s="374"/>
      <c r="AS701" s="329"/>
      <c r="AT701" s="329"/>
    </row>
    <row r="702" spans="38:46" ht="15.75">
      <c r="AL702" s="329"/>
      <c r="AM702" s="324"/>
      <c r="AN702" s="493"/>
      <c r="AO702" s="494"/>
      <c r="AP702" s="495"/>
      <c r="AQ702" s="388"/>
      <c r="AR702" s="374"/>
      <c r="AS702" s="329"/>
      <c r="AT702" s="329"/>
    </row>
    <row r="703" spans="38:46" ht="15.75">
      <c r="AL703" s="329"/>
      <c r="AM703" s="324"/>
      <c r="AN703" s="493"/>
      <c r="AO703" s="494"/>
      <c r="AP703" s="495"/>
      <c r="AQ703" s="388"/>
      <c r="AR703" s="374"/>
      <c r="AS703" s="329"/>
      <c r="AT703" s="329"/>
    </row>
    <row r="704" spans="38:46" ht="15.75">
      <c r="AL704" s="329"/>
      <c r="AM704" s="324"/>
      <c r="AN704" s="493"/>
      <c r="AO704" s="494"/>
      <c r="AP704" s="495"/>
      <c r="AQ704" s="388"/>
      <c r="AR704" s="374"/>
      <c r="AS704" s="329"/>
      <c r="AT704" s="329"/>
    </row>
    <row r="705" spans="38:46" ht="15.75">
      <c r="AL705" s="329"/>
      <c r="AM705" s="324"/>
      <c r="AN705" s="493"/>
      <c r="AO705" s="494"/>
      <c r="AP705" s="495"/>
      <c r="AQ705" s="388"/>
      <c r="AR705" s="374"/>
      <c r="AS705" s="329"/>
      <c r="AT705" s="329"/>
    </row>
    <row r="706" spans="38:46" ht="15.75">
      <c r="AL706" s="329"/>
      <c r="AM706" s="324"/>
      <c r="AN706" s="493"/>
      <c r="AO706" s="494"/>
      <c r="AP706" s="495"/>
      <c r="AQ706" s="388"/>
      <c r="AR706" s="374"/>
      <c r="AS706" s="329"/>
      <c r="AT706" s="329"/>
    </row>
    <row r="707" spans="38:46" ht="15.75">
      <c r="AL707" s="329"/>
      <c r="AM707" s="324"/>
      <c r="AN707" s="493"/>
      <c r="AO707" s="494"/>
      <c r="AP707" s="495"/>
      <c r="AQ707" s="388"/>
      <c r="AR707" s="374"/>
      <c r="AS707" s="329"/>
      <c r="AT707" s="329"/>
    </row>
    <row r="708" spans="38:46" ht="15.75">
      <c r="AL708" s="329"/>
      <c r="AM708" s="324"/>
      <c r="AN708" s="493"/>
      <c r="AO708" s="494"/>
      <c r="AP708" s="495"/>
      <c r="AQ708" s="388"/>
      <c r="AR708" s="374"/>
      <c r="AS708" s="329"/>
      <c r="AT708" s="329"/>
    </row>
    <row r="709" spans="38:46" ht="15.75">
      <c r="AL709" s="329"/>
      <c r="AM709" s="324"/>
      <c r="AN709" s="493"/>
      <c r="AO709" s="494"/>
      <c r="AP709" s="495"/>
      <c r="AQ709" s="388"/>
      <c r="AR709" s="374"/>
      <c r="AS709" s="329"/>
      <c r="AT709" s="329"/>
    </row>
    <row r="710" spans="38:46" ht="15.75">
      <c r="AL710" s="329"/>
      <c r="AM710" s="324"/>
      <c r="AN710" s="493"/>
      <c r="AO710" s="494"/>
      <c r="AP710" s="495"/>
      <c r="AQ710" s="388"/>
      <c r="AR710" s="374"/>
      <c r="AS710" s="329"/>
      <c r="AT710" s="329"/>
    </row>
    <row r="711" spans="38:46" ht="15.75">
      <c r="AL711" s="329"/>
      <c r="AM711" s="324"/>
      <c r="AN711" s="493"/>
      <c r="AO711" s="494"/>
      <c r="AP711" s="495"/>
      <c r="AQ711" s="388"/>
      <c r="AR711" s="374"/>
      <c r="AS711" s="329"/>
      <c r="AT711" s="329"/>
    </row>
    <row r="712" spans="38:46" ht="15.75">
      <c r="AL712" s="329"/>
      <c r="AM712" s="324"/>
      <c r="AN712" s="493"/>
      <c r="AO712" s="494"/>
      <c r="AP712" s="495"/>
      <c r="AQ712" s="388"/>
      <c r="AR712" s="374"/>
      <c r="AS712" s="329"/>
      <c r="AT712" s="329"/>
    </row>
    <row r="713" spans="38:46" ht="15.75">
      <c r="AL713" s="329"/>
      <c r="AM713" s="324"/>
      <c r="AN713" s="493"/>
      <c r="AO713" s="494"/>
      <c r="AP713" s="495"/>
      <c r="AQ713" s="388"/>
      <c r="AR713" s="374"/>
      <c r="AS713" s="329"/>
      <c r="AT713" s="329"/>
    </row>
    <row r="714" spans="38:46" ht="15.75">
      <c r="AL714" s="329"/>
      <c r="AM714" s="324"/>
      <c r="AN714" s="493"/>
      <c r="AO714" s="494"/>
      <c r="AP714" s="495"/>
      <c r="AQ714" s="388"/>
      <c r="AR714" s="374"/>
      <c r="AS714" s="329"/>
      <c r="AT714" s="329"/>
    </row>
    <row r="715" spans="38:46" ht="15.75">
      <c r="AL715" s="329"/>
      <c r="AM715" s="324"/>
      <c r="AN715" s="493"/>
      <c r="AO715" s="494"/>
      <c r="AP715" s="495"/>
      <c r="AQ715" s="388"/>
      <c r="AR715" s="374"/>
      <c r="AS715" s="329"/>
      <c r="AT715" s="329"/>
    </row>
    <row r="716" spans="38:46" ht="15.75">
      <c r="AL716" s="329"/>
      <c r="AM716" s="324"/>
      <c r="AN716" s="493"/>
      <c r="AO716" s="494"/>
      <c r="AP716" s="495"/>
      <c r="AQ716" s="388"/>
      <c r="AR716" s="374"/>
      <c r="AS716" s="329"/>
      <c r="AT716" s="329"/>
    </row>
    <row r="717" spans="38:46" ht="15.75">
      <c r="AL717" s="329"/>
      <c r="AM717" s="324"/>
      <c r="AN717" s="493"/>
      <c r="AO717" s="494"/>
      <c r="AP717" s="495"/>
      <c r="AQ717" s="388"/>
      <c r="AR717" s="374"/>
      <c r="AS717" s="329"/>
      <c r="AT717" s="329"/>
    </row>
    <row r="718" spans="38:46" ht="15.75">
      <c r="AL718" s="329"/>
      <c r="AM718" s="324"/>
      <c r="AN718" s="493"/>
      <c r="AO718" s="494"/>
      <c r="AP718" s="495"/>
      <c r="AQ718" s="388"/>
      <c r="AR718" s="374"/>
      <c r="AS718" s="329"/>
      <c r="AT718" s="329"/>
    </row>
    <row r="719" spans="38:46" ht="15.75">
      <c r="AL719" s="329"/>
      <c r="AM719" s="324"/>
      <c r="AN719" s="493"/>
      <c r="AO719" s="494"/>
      <c r="AP719" s="495"/>
      <c r="AQ719" s="388"/>
      <c r="AR719" s="374"/>
      <c r="AS719" s="329"/>
      <c r="AT719" s="329"/>
    </row>
    <row r="720" spans="38:46" ht="15.75">
      <c r="AL720" s="329"/>
      <c r="AM720" s="324"/>
      <c r="AN720" s="493"/>
      <c r="AO720" s="494"/>
      <c r="AP720" s="495"/>
      <c r="AQ720" s="388"/>
      <c r="AR720" s="374"/>
      <c r="AS720" s="329"/>
      <c r="AT720" s="329"/>
    </row>
    <row r="721" spans="38:46" ht="15.75">
      <c r="AL721" s="329"/>
      <c r="AM721" s="324"/>
      <c r="AN721" s="493"/>
      <c r="AO721" s="494"/>
      <c r="AP721" s="495"/>
      <c r="AQ721" s="388"/>
      <c r="AR721" s="374"/>
      <c r="AS721" s="329"/>
      <c r="AT721" s="329"/>
    </row>
    <row r="722" spans="38:46" ht="15.75">
      <c r="AL722" s="329"/>
      <c r="AM722" s="324"/>
      <c r="AN722" s="493"/>
      <c r="AO722" s="494"/>
      <c r="AP722" s="495"/>
      <c r="AQ722" s="388"/>
      <c r="AR722" s="374"/>
      <c r="AS722" s="329"/>
      <c r="AT722" s="329"/>
    </row>
    <row r="723" spans="38:46" ht="15.75">
      <c r="AL723" s="329"/>
      <c r="AM723" s="324"/>
      <c r="AN723" s="493"/>
      <c r="AO723" s="494"/>
      <c r="AP723" s="495"/>
      <c r="AQ723" s="388"/>
      <c r="AR723" s="374"/>
      <c r="AS723" s="329"/>
      <c r="AT723" s="329"/>
    </row>
    <row r="724" spans="38:46" ht="15.75">
      <c r="AL724" s="329"/>
      <c r="AM724" s="324"/>
      <c r="AN724" s="493"/>
      <c r="AO724" s="494"/>
      <c r="AP724" s="495"/>
      <c r="AQ724" s="388"/>
      <c r="AR724" s="374"/>
      <c r="AS724" s="329"/>
      <c r="AT724" s="329"/>
    </row>
    <row r="725" spans="38:46" ht="15.75">
      <c r="AL725" s="329"/>
      <c r="AM725" s="324"/>
      <c r="AN725" s="493"/>
      <c r="AO725" s="494"/>
      <c r="AP725" s="495"/>
      <c r="AQ725" s="388"/>
      <c r="AR725" s="374"/>
      <c r="AS725" s="329"/>
      <c r="AT725" s="329"/>
    </row>
    <row r="726" spans="38:46" ht="15.75">
      <c r="AL726" s="329"/>
      <c r="AM726" s="324"/>
      <c r="AN726" s="493"/>
      <c r="AO726" s="494"/>
      <c r="AP726" s="495"/>
      <c r="AQ726" s="388"/>
      <c r="AR726" s="374"/>
      <c r="AS726" s="329"/>
      <c r="AT726" s="329"/>
    </row>
    <row r="727" spans="38:46" ht="15.75">
      <c r="AL727" s="329"/>
      <c r="AM727" s="324"/>
      <c r="AN727" s="493"/>
      <c r="AO727" s="494"/>
      <c r="AP727" s="495"/>
      <c r="AQ727" s="388"/>
      <c r="AR727" s="374"/>
      <c r="AS727" s="329"/>
      <c r="AT727" s="329"/>
    </row>
    <row r="728" spans="38:46" ht="15.75">
      <c r="AL728" s="329"/>
      <c r="AM728" s="324"/>
      <c r="AN728" s="493"/>
      <c r="AO728" s="494"/>
      <c r="AP728" s="495"/>
      <c r="AQ728" s="388"/>
      <c r="AR728" s="374"/>
      <c r="AS728" s="329"/>
      <c r="AT728" s="329"/>
    </row>
    <row r="729" spans="38:46" ht="15.75">
      <c r="AL729" s="329"/>
      <c r="AM729" s="324"/>
      <c r="AN729" s="493"/>
      <c r="AO729" s="494"/>
      <c r="AP729" s="495"/>
      <c r="AQ729" s="388"/>
      <c r="AR729" s="374"/>
      <c r="AS729" s="329"/>
      <c r="AT729" s="329"/>
    </row>
    <row r="730" spans="38:46" ht="15.75">
      <c r="AL730" s="329"/>
      <c r="AM730" s="324"/>
      <c r="AN730" s="493"/>
      <c r="AO730" s="494"/>
      <c r="AP730" s="495"/>
      <c r="AQ730" s="388"/>
      <c r="AR730" s="374"/>
      <c r="AS730" s="329"/>
      <c r="AT730" s="329"/>
    </row>
    <row r="731" spans="38:46" ht="15.75">
      <c r="AL731" s="329"/>
      <c r="AM731" s="324"/>
      <c r="AN731" s="493"/>
      <c r="AO731" s="494"/>
      <c r="AP731" s="495"/>
      <c r="AQ731" s="388"/>
      <c r="AR731" s="374"/>
      <c r="AS731" s="329"/>
      <c r="AT731" s="329"/>
    </row>
    <row r="732" spans="38:46" ht="15.75">
      <c r="AL732" s="329"/>
      <c r="AM732" s="324"/>
      <c r="AN732" s="493"/>
      <c r="AO732" s="494"/>
      <c r="AP732" s="495"/>
      <c r="AQ732" s="388"/>
      <c r="AR732" s="374"/>
      <c r="AS732" s="329"/>
      <c r="AT732" s="329"/>
    </row>
    <row r="733" spans="38:46" ht="15.75">
      <c r="AL733" s="329"/>
      <c r="AM733" s="324"/>
      <c r="AN733" s="493"/>
      <c r="AO733" s="494"/>
      <c r="AP733" s="495"/>
      <c r="AQ733" s="388"/>
      <c r="AR733" s="374"/>
      <c r="AS733" s="329"/>
      <c r="AT733" s="329"/>
    </row>
    <row r="734" spans="38:46" ht="15.75">
      <c r="AL734" s="329"/>
      <c r="AM734" s="324"/>
      <c r="AN734" s="493"/>
      <c r="AO734" s="494"/>
      <c r="AP734" s="495"/>
      <c r="AQ734" s="388"/>
      <c r="AR734" s="374"/>
      <c r="AS734" s="329"/>
      <c r="AT734" s="329"/>
    </row>
    <row r="735" spans="38:46" ht="15.75">
      <c r="AL735" s="329"/>
      <c r="AM735" s="324"/>
      <c r="AN735" s="493"/>
      <c r="AO735" s="494"/>
      <c r="AP735" s="495"/>
      <c r="AQ735" s="388"/>
      <c r="AR735" s="374"/>
      <c r="AS735" s="329"/>
      <c r="AT735" s="329"/>
    </row>
    <row r="736" spans="38:46" ht="15.75">
      <c r="AL736" s="329"/>
      <c r="AM736" s="324"/>
      <c r="AN736" s="493"/>
      <c r="AO736" s="494"/>
      <c r="AP736" s="495"/>
      <c r="AQ736" s="388"/>
      <c r="AR736" s="374"/>
      <c r="AS736" s="329"/>
      <c r="AT736" s="329"/>
    </row>
    <row r="737" spans="38:46" ht="15.75">
      <c r="AL737" s="329"/>
      <c r="AM737" s="324"/>
      <c r="AN737" s="493"/>
      <c r="AO737" s="494"/>
      <c r="AP737" s="495"/>
      <c r="AQ737" s="388"/>
      <c r="AR737" s="374"/>
      <c r="AS737" s="329"/>
      <c r="AT737" s="329"/>
    </row>
    <row r="738" spans="38:46" ht="15.75">
      <c r="AL738" s="329"/>
      <c r="AM738" s="324"/>
      <c r="AN738" s="493"/>
      <c r="AO738" s="494"/>
      <c r="AP738" s="495"/>
      <c r="AQ738" s="388"/>
      <c r="AR738" s="374"/>
      <c r="AS738" s="329"/>
      <c r="AT738" s="329"/>
    </row>
    <row r="739" spans="38:46" ht="15.75">
      <c r="AL739" s="329"/>
      <c r="AM739" s="324"/>
      <c r="AN739" s="493"/>
      <c r="AO739" s="494"/>
      <c r="AP739" s="495"/>
      <c r="AQ739" s="388"/>
      <c r="AR739" s="374"/>
      <c r="AS739" s="329"/>
      <c r="AT739" s="329"/>
    </row>
    <row r="740" spans="38:46" ht="15.75">
      <c r="AL740" s="329"/>
      <c r="AM740" s="324"/>
      <c r="AN740" s="493"/>
      <c r="AO740" s="494"/>
      <c r="AP740" s="495"/>
      <c r="AQ740" s="388"/>
      <c r="AR740" s="374"/>
      <c r="AS740" s="329"/>
      <c r="AT740" s="329"/>
    </row>
    <row r="741" spans="38:46" ht="15.75">
      <c r="AL741" s="329"/>
      <c r="AM741" s="324"/>
      <c r="AN741" s="493"/>
      <c r="AO741" s="494"/>
      <c r="AP741" s="495"/>
      <c r="AQ741" s="388"/>
      <c r="AR741" s="374"/>
      <c r="AS741" s="329"/>
      <c r="AT741" s="329"/>
    </row>
    <row r="742" spans="38:46" ht="15.75">
      <c r="AL742" s="329"/>
      <c r="AM742" s="324"/>
      <c r="AN742" s="493"/>
      <c r="AO742" s="494"/>
      <c r="AP742" s="495"/>
      <c r="AQ742" s="388"/>
      <c r="AR742" s="374"/>
      <c r="AS742" s="329"/>
      <c r="AT742" s="329"/>
    </row>
    <row r="743" spans="38:46" ht="15.75">
      <c r="AL743" s="329"/>
      <c r="AM743" s="324"/>
      <c r="AN743" s="493"/>
      <c r="AO743" s="494"/>
      <c r="AP743" s="495"/>
      <c r="AQ743" s="388"/>
      <c r="AR743" s="374"/>
      <c r="AS743" s="329"/>
      <c r="AT743" s="329"/>
    </row>
    <row r="744" spans="38:46" ht="15.75">
      <c r="AL744" s="329"/>
      <c r="AM744" s="324"/>
      <c r="AN744" s="493"/>
      <c r="AO744" s="494"/>
      <c r="AP744" s="495"/>
      <c r="AQ744" s="388"/>
      <c r="AR744" s="374"/>
      <c r="AS744" s="329"/>
      <c r="AT744" s="329"/>
    </row>
    <row r="745" spans="38:46" ht="15.75">
      <c r="AL745" s="329"/>
      <c r="AM745" s="324"/>
      <c r="AN745" s="493"/>
      <c r="AO745" s="494"/>
      <c r="AP745" s="495"/>
      <c r="AQ745" s="388"/>
      <c r="AR745" s="374"/>
      <c r="AS745" s="329"/>
      <c r="AT745" s="329"/>
    </row>
    <row r="746" spans="38:46" ht="15.75">
      <c r="AL746" s="329"/>
      <c r="AM746" s="324"/>
      <c r="AN746" s="493"/>
      <c r="AO746" s="494"/>
      <c r="AP746" s="495"/>
      <c r="AQ746" s="388"/>
      <c r="AR746" s="374"/>
      <c r="AS746" s="329"/>
      <c r="AT746" s="329"/>
    </row>
    <row r="747" spans="38:46" ht="15.75">
      <c r="AL747" s="329"/>
      <c r="AM747" s="324"/>
      <c r="AN747" s="493"/>
      <c r="AO747" s="494"/>
      <c r="AP747" s="495"/>
      <c r="AQ747" s="388"/>
      <c r="AR747" s="374"/>
      <c r="AS747" s="329"/>
      <c r="AT747" s="329"/>
    </row>
    <row r="748" spans="38:46" ht="15.75">
      <c r="AL748" s="329"/>
      <c r="AM748" s="324"/>
      <c r="AN748" s="493"/>
      <c r="AO748" s="494"/>
      <c r="AP748" s="495"/>
      <c r="AQ748" s="388"/>
      <c r="AR748" s="374"/>
      <c r="AS748" s="329"/>
      <c r="AT748" s="329"/>
    </row>
    <row r="749" spans="38:46" ht="15.75">
      <c r="AL749" s="329"/>
      <c r="AM749" s="324"/>
      <c r="AN749" s="493"/>
      <c r="AO749" s="494"/>
      <c r="AP749" s="495"/>
      <c r="AQ749" s="388"/>
      <c r="AR749" s="374"/>
      <c r="AS749" s="329"/>
      <c r="AT749" s="329"/>
    </row>
    <row r="750" spans="38:46" ht="15.75">
      <c r="AL750" s="329"/>
      <c r="AM750" s="324"/>
      <c r="AN750" s="493"/>
      <c r="AO750" s="494"/>
      <c r="AP750" s="495"/>
      <c r="AQ750" s="388"/>
      <c r="AR750" s="374"/>
      <c r="AS750" s="329"/>
      <c r="AT750" s="329"/>
    </row>
    <row r="751" spans="38:46" ht="15.75">
      <c r="AL751" s="329"/>
      <c r="AM751" s="324"/>
      <c r="AN751" s="493"/>
      <c r="AO751" s="494"/>
      <c r="AP751" s="495"/>
      <c r="AQ751" s="388"/>
      <c r="AR751" s="374"/>
      <c r="AS751" s="329"/>
      <c r="AT751" s="329"/>
    </row>
    <row r="752" spans="38:46" ht="15.75">
      <c r="AL752" s="329"/>
      <c r="AM752" s="324"/>
      <c r="AN752" s="493"/>
      <c r="AO752" s="494"/>
      <c r="AP752" s="495"/>
      <c r="AQ752" s="388"/>
      <c r="AR752" s="374"/>
      <c r="AS752" s="329"/>
      <c r="AT752" s="329"/>
    </row>
    <row r="753" spans="38:46" ht="15.75">
      <c r="AL753" s="329"/>
      <c r="AM753" s="324"/>
      <c r="AN753" s="493"/>
      <c r="AO753" s="494"/>
      <c r="AP753" s="495"/>
      <c r="AQ753" s="388"/>
      <c r="AR753" s="374"/>
      <c r="AS753" s="329"/>
      <c r="AT753" s="329"/>
    </row>
    <row r="754" spans="38:46" ht="15.75">
      <c r="AL754" s="329"/>
      <c r="AM754" s="324"/>
      <c r="AN754" s="493"/>
      <c r="AO754" s="494"/>
      <c r="AP754" s="495"/>
      <c r="AQ754" s="388"/>
      <c r="AR754" s="374"/>
      <c r="AS754" s="329"/>
      <c r="AT754" s="329"/>
    </row>
    <row r="755" spans="38:46" ht="15.75">
      <c r="AL755" s="329"/>
      <c r="AM755" s="324"/>
      <c r="AN755" s="493"/>
      <c r="AO755" s="494"/>
      <c r="AP755" s="495"/>
      <c r="AQ755" s="388"/>
      <c r="AR755" s="374"/>
      <c r="AS755" s="329"/>
      <c r="AT755" s="329"/>
    </row>
    <row r="756" spans="38:46" ht="15.75">
      <c r="AL756" s="329"/>
      <c r="AM756" s="324"/>
      <c r="AN756" s="493"/>
      <c r="AO756" s="494"/>
      <c r="AP756" s="495"/>
      <c r="AQ756" s="388"/>
      <c r="AR756" s="374"/>
      <c r="AS756" s="329"/>
      <c r="AT756" s="329"/>
    </row>
    <row r="757" spans="38:46" ht="15.75">
      <c r="AL757" s="329"/>
      <c r="AM757" s="324"/>
      <c r="AN757" s="493"/>
      <c r="AO757" s="494"/>
      <c r="AP757" s="495"/>
      <c r="AQ757" s="388"/>
      <c r="AR757" s="374"/>
      <c r="AS757" s="329"/>
      <c r="AT757" s="329"/>
    </row>
    <row r="758" spans="38:46" ht="15.75">
      <c r="AL758" s="329"/>
      <c r="AM758" s="324"/>
      <c r="AN758" s="493"/>
      <c r="AO758" s="494"/>
      <c r="AP758" s="495"/>
      <c r="AQ758" s="388"/>
      <c r="AR758" s="374"/>
      <c r="AS758" s="329"/>
      <c r="AT758" s="329"/>
    </row>
    <row r="759" spans="38:46" ht="15.75">
      <c r="AL759" s="329"/>
      <c r="AM759" s="324"/>
      <c r="AN759" s="493"/>
      <c r="AO759" s="494"/>
      <c r="AP759" s="495"/>
      <c r="AQ759" s="388"/>
      <c r="AR759" s="374"/>
      <c r="AS759" s="329"/>
      <c r="AT759" s="329"/>
    </row>
    <row r="760" spans="38:46" ht="15.75">
      <c r="AL760" s="329"/>
      <c r="AM760" s="324"/>
      <c r="AN760" s="493"/>
      <c r="AO760" s="494"/>
      <c r="AP760" s="495"/>
      <c r="AQ760" s="388"/>
      <c r="AR760" s="374"/>
      <c r="AS760" s="329"/>
      <c r="AT760" s="329"/>
    </row>
    <row r="761" spans="38:46" ht="15.75">
      <c r="AL761" s="329"/>
      <c r="AM761" s="324"/>
      <c r="AN761" s="493"/>
      <c r="AO761" s="494"/>
      <c r="AP761" s="495"/>
      <c r="AQ761" s="388"/>
      <c r="AR761" s="374"/>
      <c r="AS761" s="329"/>
      <c r="AT761" s="329"/>
    </row>
    <row r="762" spans="38:46" ht="15.75">
      <c r="AL762" s="329"/>
      <c r="AM762" s="324"/>
      <c r="AN762" s="493"/>
      <c r="AO762" s="494"/>
      <c r="AP762" s="495"/>
      <c r="AQ762" s="388"/>
      <c r="AR762" s="374"/>
      <c r="AS762" s="329"/>
      <c r="AT762" s="329"/>
    </row>
    <row r="763" spans="38:46" ht="15.75">
      <c r="AL763" s="329"/>
      <c r="AM763" s="324"/>
      <c r="AN763" s="493"/>
      <c r="AO763" s="494"/>
      <c r="AP763" s="495"/>
      <c r="AQ763" s="388"/>
      <c r="AR763" s="374"/>
      <c r="AS763" s="329"/>
      <c r="AT763" s="329"/>
    </row>
    <row r="764" spans="38:46" ht="15.75">
      <c r="AL764" s="329"/>
      <c r="AM764" s="324"/>
      <c r="AN764" s="493"/>
      <c r="AO764" s="494"/>
      <c r="AP764" s="495"/>
      <c r="AQ764" s="388"/>
      <c r="AR764" s="374"/>
      <c r="AS764" s="329"/>
      <c r="AT764" s="329"/>
    </row>
    <row r="765" spans="38:46" ht="15.75">
      <c r="AL765" s="329"/>
      <c r="AM765" s="324"/>
      <c r="AN765" s="493"/>
      <c r="AO765" s="494"/>
      <c r="AP765" s="495"/>
      <c r="AQ765" s="388"/>
      <c r="AR765" s="374"/>
      <c r="AS765" s="329"/>
      <c r="AT765" s="329"/>
    </row>
    <row r="766" spans="38:46" ht="15.75">
      <c r="AL766" s="329"/>
      <c r="AM766" s="324"/>
      <c r="AN766" s="493"/>
      <c r="AO766" s="494"/>
      <c r="AP766" s="495"/>
      <c r="AQ766" s="388"/>
      <c r="AR766" s="374"/>
      <c r="AS766" s="329"/>
      <c r="AT766" s="329"/>
    </row>
    <row r="767" spans="38:46" ht="15.75">
      <c r="AL767" s="329"/>
      <c r="AM767" s="324"/>
      <c r="AN767" s="493"/>
      <c r="AO767" s="494"/>
      <c r="AP767" s="495"/>
      <c r="AQ767" s="388"/>
      <c r="AR767" s="374"/>
      <c r="AS767" s="329"/>
      <c r="AT767" s="329"/>
    </row>
    <row r="768" spans="38:46" ht="15.75">
      <c r="AL768" s="329"/>
      <c r="AM768" s="324"/>
      <c r="AN768" s="493"/>
      <c r="AO768" s="494"/>
      <c r="AP768" s="495"/>
      <c r="AQ768" s="388"/>
      <c r="AR768" s="374"/>
      <c r="AS768" s="329"/>
      <c r="AT768" s="329"/>
    </row>
    <row r="769" spans="38:46" ht="15.75">
      <c r="AL769" s="329"/>
      <c r="AM769" s="324"/>
      <c r="AN769" s="493"/>
      <c r="AO769" s="494"/>
      <c r="AP769" s="495"/>
      <c r="AQ769" s="388"/>
      <c r="AR769" s="374"/>
      <c r="AS769" s="329"/>
      <c r="AT769" s="329"/>
    </row>
    <row r="770" spans="38:46" ht="15.75">
      <c r="AL770" s="329"/>
      <c r="AM770" s="324"/>
      <c r="AN770" s="493"/>
      <c r="AO770" s="494"/>
      <c r="AP770" s="495"/>
      <c r="AQ770" s="388"/>
      <c r="AR770" s="374"/>
      <c r="AS770" s="329"/>
      <c r="AT770" s="329"/>
    </row>
    <row r="771" spans="38:46" ht="15.75">
      <c r="AL771" s="329"/>
      <c r="AM771" s="324"/>
      <c r="AN771" s="493"/>
      <c r="AO771" s="494"/>
      <c r="AP771" s="495"/>
      <c r="AQ771" s="388"/>
      <c r="AR771" s="374"/>
      <c r="AS771" s="329"/>
      <c r="AT771" s="329"/>
    </row>
    <row r="772" spans="38:46" ht="15.75">
      <c r="AL772" s="329"/>
      <c r="AM772" s="324"/>
      <c r="AN772" s="493"/>
      <c r="AO772" s="494"/>
      <c r="AP772" s="495"/>
      <c r="AQ772" s="388"/>
      <c r="AR772" s="374"/>
      <c r="AS772" s="329"/>
      <c r="AT772" s="329"/>
    </row>
    <row r="773" spans="38:46" ht="15.75">
      <c r="AL773" s="329"/>
      <c r="AM773" s="324"/>
      <c r="AN773" s="493"/>
      <c r="AO773" s="494"/>
      <c r="AP773" s="495"/>
      <c r="AQ773" s="388"/>
      <c r="AR773" s="374"/>
      <c r="AS773" s="329"/>
      <c r="AT773" s="329"/>
    </row>
    <row r="774" spans="38:46" ht="15.75">
      <c r="AL774" s="329"/>
      <c r="AM774" s="324"/>
      <c r="AN774" s="493"/>
      <c r="AO774" s="494"/>
      <c r="AP774" s="495"/>
      <c r="AQ774" s="388"/>
      <c r="AR774" s="374"/>
      <c r="AS774" s="329"/>
      <c r="AT774" s="329"/>
    </row>
    <row r="775" spans="38:46" ht="15.75">
      <c r="AL775" s="329"/>
      <c r="AM775" s="324"/>
      <c r="AN775" s="493"/>
      <c r="AO775" s="494"/>
      <c r="AP775" s="495"/>
      <c r="AQ775" s="388"/>
      <c r="AR775" s="374"/>
      <c r="AS775" s="329"/>
      <c r="AT775" s="329"/>
    </row>
    <row r="776" spans="38:46" ht="15.75">
      <c r="AL776" s="329"/>
      <c r="AM776" s="324"/>
      <c r="AN776" s="493"/>
      <c r="AO776" s="494"/>
      <c r="AP776" s="495"/>
      <c r="AQ776" s="388"/>
      <c r="AR776" s="374"/>
      <c r="AS776" s="329"/>
      <c r="AT776" s="329"/>
    </row>
    <row r="777" spans="38:46" ht="15.75">
      <c r="AL777" s="329"/>
      <c r="AM777" s="324"/>
      <c r="AN777" s="493"/>
      <c r="AO777" s="494"/>
      <c r="AP777" s="495"/>
      <c r="AQ777" s="388"/>
      <c r="AR777" s="374"/>
      <c r="AS777" s="329"/>
      <c r="AT777" s="329"/>
    </row>
    <row r="778" spans="38:46" ht="15.75">
      <c r="AL778" s="329"/>
      <c r="AM778" s="324"/>
      <c r="AN778" s="493"/>
      <c r="AO778" s="494"/>
      <c r="AP778" s="495"/>
      <c r="AQ778" s="388"/>
      <c r="AR778" s="374"/>
      <c r="AS778" s="329"/>
      <c r="AT778" s="329"/>
    </row>
    <row r="779" spans="38:46" ht="15.75">
      <c r="AL779" s="329"/>
      <c r="AM779" s="324"/>
      <c r="AN779" s="493"/>
      <c r="AO779" s="494"/>
      <c r="AP779" s="495"/>
      <c r="AQ779" s="388"/>
      <c r="AR779" s="374"/>
      <c r="AS779" s="329"/>
      <c r="AT779" s="329"/>
    </row>
    <row r="780" spans="38:46" ht="15.75">
      <c r="AL780" s="329"/>
      <c r="AM780" s="324"/>
      <c r="AN780" s="493"/>
      <c r="AO780" s="494"/>
      <c r="AP780" s="495"/>
      <c r="AQ780" s="388"/>
      <c r="AR780" s="374"/>
      <c r="AS780" s="329"/>
      <c r="AT780" s="329"/>
    </row>
    <row r="781" spans="38:46" ht="15.75">
      <c r="AL781" s="329"/>
      <c r="AM781" s="324"/>
      <c r="AN781" s="493"/>
      <c r="AO781" s="494"/>
      <c r="AP781" s="495"/>
      <c r="AQ781" s="388"/>
      <c r="AR781" s="374"/>
      <c r="AS781" s="329"/>
      <c r="AT781" s="329"/>
    </row>
    <row r="782" spans="38:46" ht="15.75">
      <c r="AL782" s="329"/>
      <c r="AM782" s="324"/>
      <c r="AN782" s="493"/>
      <c r="AO782" s="494"/>
      <c r="AP782" s="495"/>
      <c r="AQ782" s="388"/>
      <c r="AR782" s="374"/>
      <c r="AS782" s="329"/>
      <c r="AT782" s="329"/>
    </row>
    <row r="783" spans="38:46" ht="15.75">
      <c r="AL783" s="329"/>
      <c r="AM783" s="324"/>
      <c r="AN783" s="493"/>
      <c r="AO783" s="494"/>
      <c r="AP783" s="495"/>
      <c r="AQ783" s="388"/>
      <c r="AR783" s="374"/>
      <c r="AS783" s="329"/>
      <c r="AT783" s="329"/>
    </row>
    <row r="784" spans="38:46" ht="15.75">
      <c r="AL784" s="329"/>
      <c r="AM784" s="324"/>
      <c r="AN784" s="493"/>
      <c r="AO784" s="494"/>
      <c r="AP784" s="495"/>
      <c r="AQ784" s="388"/>
      <c r="AR784" s="374"/>
      <c r="AS784" s="329"/>
      <c r="AT784" s="329"/>
    </row>
    <row r="785" spans="38:46" ht="15.75">
      <c r="AL785" s="329"/>
      <c r="AM785" s="324"/>
      <c r="AN785" s="493"/>
      <c r="AO785" s="494"/>
      <c r="AP785" s="495"/>
      <c r="AQ785" s="388"/>
      <c r="AR785" s="374"/>
      <c r="AS785" s="329"/>
      <c r="AT785" s="329"/>
    </row>
    <row r="786" spans="38:46" ht="15.75">
      <c r="AL786" s="329"/>
      <c r="AM786" s="324"/>
      <c r="AN786" s="493"/>
      <c r="AO786" s="494"/>
      <c r="AP786" s="495"/>
      <c r="AQ786" s="388"/>
      <c r="AR786" s="374"/>
      <c r="AS786" s="329"/>
      <c r="AT786" s="329"/>
    </row>
    <row r="787" spans="38:46" ht="15.75">
      <c r="AL787" s="329"/>
      <c r="AM787" s="324"/>
      <c r="AN787" s="493"/>
      <c r="AO787" s="494"/>
      <c r="AP787" s="495"/>
      <c r="AQ787" s="388"/>
      <c r="AR787" s="374"/>
      <c r="AS787" s="329"/>
      <c r="AT787" s="329"/>
    </row>
    <row r="788" spans="38:46" ht="15.75">
      <c r="AL788" s="329"/>
      <c r="AM788" s="324"/>
      <c r="AN788" s="493"/>
      <c r="AO788" s="494"/>
      <c r="AP788" s="495"/>
      <c r="AQ788" s="388"/>
      <c r="AR788" s="374"/>
      <c r="AS788" s="329"/>
      <c r="AT788" s="329"/>
    </row>
    <row r="789" spans="38:46" ht="15.75">
      <c r="AL789" s="329"/>
      <c r="AM789" s="324"/>
      <c r="AN789" s="493"/>
      <c r="AO789" s="494"/>
      <c r="AP789" s="495"/>
      <c r="AQ789" s="388"/>
      <c r="AR789" s="374"/>
      <c r="AS789" s="329"/>
      <c r="AT789" s="329"/>
    </row>
    <row r="790" spans="38:46" ht="15.75">
      <c r="AL790" s="329"/>
      <c r="AM790" s="324"/>
      <c r="AN790" s="493"/>
      <c r="AO790" s="494"/>
      <c r="AP790" s="495"/>
      <c r="AQ790" s="388"/>
      <c r="AR790" s="374"/>
      <c r="AS790" s="329"/>
      <c r="AT790" s="329"/>
    </row>
    <row r="791" spans="38:46" ht="15.75">
      <c r="AL791" s="329"/>
      <c r="AM791" s="324"/>
      <c r="AN791" s="493"/>
      <c r="AO791" s="494"/>
      <c r="AP791" s="495"/>
      <c r="AQ791" s="388"/>
      <c r="AR791" s="374"/>
      <c r="AS791" s="329"/>
      <c r="AT791" s="329"/>
    </row>
    <row r="792" spans="38:46" ht="15.75">
      <c r="AL792" s="329"/>
      <c r="AM792" s="324"/>
      <c r="AN792" s="493"/>
      <c r="AO792" s="494"/>
      <c r="AP792" s="495"/>
      <c r="AQ792" s="388"/>
      <c r="AR792" s="374"/>
      <c r="AS792" s="329"/>
      <c r="AT792" s="329"/>
    </row>
    <row r="793" spans="38:46" ht="15.75">
      <c r="AL793" s="329"/>
      <c r="AM793" s="324"/>
      <c r="AN793" s="493"/>
      <c r="AO793" s="494"/>
      <c r="AP793" s="495"/>
      <c r="AQ793" s="388"/>
      <c r="AR793" s="374"/>
      <c r="AS793" s="329"/>
      <c r="AT793" s="329"/>
    </row>
    <row r="794" spans="38:46" ht="15.75">
      <c r="AL794" s="329"/>
      <c r="AM794" s="324"/>
      <c r="AN794" s="493"/>
      <c r="AO794" s="494"/>
      <c r="AP794" s="495"/>
      <c r="AQ794" s="388"/>
      <c r="AR794" s="374"/>
      <c r="AS794" s="329"/>
      <c r="AT794" s="329"/>
    </row>
    <row r="795" spans="38:46" ht="15.75">
      <c r="AL795" s="329"/>
      <c r="AM795" s="324"/>
      <c r="AN795" s="493"/>
      <c r="AO795" s="494"/>
      <c r="AP795" s="495"/>
      <c r="AQ795" s="388"/>
      <c r="AR795" s="374"/>
      <c r="AS795" s="329"/>
      <c r="AT795" s="329"/>
    </row>
    <row r="796" spans="38:46" ht="15.75">
      <c r="AL796" s="329"/>
      <c r="AM796" s="324"/>
      <c r="AN796" s="493"/>
      <c r="AO796" s="494"/>
      <c r="AP796" s="495"/>
      <c r="AQ796" s="388"/>
      <c r="AR796" s="374"/>
      <c r="AS796" s="329"/>
      <c r="AT796" s="329"/>
    </row>
    <row r="797" spans="38:46" ht="15.75">
      <c r="AL797" s="329"/>
      <c r="AM797" s="324"/>
      <c r="AN797" s="493"/>
      <c r="AO797" s="494"/>
      <c r="AP797" s="495"/>
      <c r="AQ797" s="388"/>
      <c r="AR797" s="374"/>
      <c r="AS797" s="329"/>
      <c r="AT797" s="329"/>
    </row>
    <row r="798" spans="38:46" ht="15.75">
      <c r="AL798" s="329"/>
      <c r="AM798" s="324"/>
      <c r="AN798" s="493"/>
      <c r="AO798" s="494"/>
      <c r="AP798" s="495"/>
      <c r="AQ798" s="388"/>
      <c r="AR798" s="374"/>
      <c r="AS798" s="329"/>
      <c r="AT798" s="329"/>
    </row>
    <row r="799" spans="38:46" ht="15.75">
      <c r="AL799" s="329"/>
      <c r="AM799" s="324"/>
      <c r="AN799" s="493"/>
      <c r="AO799" s="494"/>
      <c r="AP799" s="495"/>
      <c r="AQ799" s="388"/>
      <c r="AR799" s="374"/>
      <c r="AS799" s="329"/>
      <c r="AT799" s="329"/>
    </row>
    <row r="800" spans="38:46" ht="15.75">
      <c r="AL800" s="329"/>
      <c r="AM800" s="324"/>
      <c r="AN800" s="493"/>
      <c r="AO800" s="494"/>
      <c r="AP800" s="495"/>
      <c r="AQ800" s="388"/>
      <c r="AR800" s="374"/>
      <c r="AS800" s="329"/>
      <c r="AT800" s="329"/>
    </row>
    <row r="801" spans="38:46" ht="15.75">
      <c r="AL801" s="329"/>
      <c r="AM801" s="324"/>
      <c r="AN801" s="493"/>
      <c r="AO801" s="494"/>
      <c r="AP801" s="495"/>
      <c r="AQ801" s="388"/>
      <c r="AR801" s="374"/>
      <c r="AS801" s="329"/>
      <c r="AT801" s="329"/>
    </row>
    <row r="802" spans="38:46" ht="15.75">
      <c r="AL802" s="329"/>
      <c r="AM802" s="324"/>
      <c r="AN802" s="493"/>
      <c r="AO802" s="494"/>
      <c r="AP802" s="495"/>
      <c r="AQ802" s="388"/>
      <c r="AR802" s="374"/>
      <c r="AS802" s="329"/>
      <c r="AT802" s="329"/>
    </row>
    <row r="803" spans="38:46" ht="15.75">
      <c r="AL803" s="329"/>
      <c r="AM803" s="324"/>
      <c r="AN803" s="493"/>
      <c r="AO803" s="494"/>
      <c r="AP803" s="495"/>
      <c r="AQ803" s="388"/>
      <c r="AR803" s="374"/>
      <c r="AS803" s="329"/>
      <c r="AT803" s="329"/>
    </row>
    <row r="804" spans="38:46" ht="15.75">
      <c r="AL804" s="329"/>
      <c r="AM804" s="324"/>
      <c r="AN804" s="493"/>
      <c r="AO804" s="494"/>
      <c r="AP804" s="495"/>
      <c r="AQ804" s="388"/>
      <c r="AR804" s="374"/>
      <c r="AS804" s="329"/>
      <c r="AT804" s="329"/>
    </row>
    <row r="805" spans="38:46" ht="15.75">
      <c r="AL805" s="329"/>
      <c r="AM805" s="324"/>
      <c r="AN805" s="493"/>
      <c r="AO805" s="494"/>
      <c r="AP805" s="495"/>
      <c r="AQ805" s="388"/>
      <c r="AR805" s="374"/>
      <c r="AS805" s="329"/>
      <c r="AT805" s="329"/>
    </row>
    <row r="806" spans="38:46" ht="15.75">
      <c r="AL806" s="329"/>
      <c r="AM806" s="324"/>
      <c r="AN806" s="493"/>
      <c r="AO806" s="494"/>
      <c r="AP806" s="495"/>
      <c r="AQ806" s="388"/>
      <c r="AR806" s="374"/>
      <c r="AS806" s="329"/>
      <c r="AT806" s="329"/>
    </row>
    <row r="807" spans="38:46" ht="15.75">
      <c r="AL807" s="329"/>
      <c r="AM807" s="324"/>
      <c r="AN807" s="493"/>
      <c r="AO807" s="494"/>
      <c r="AP807" s="495"/>
      <c r="AQ807" s="388"/>
      <c r="AR807" s="374"/>
      <c r="AS807" s="329"/>
      <c r="AT807" s="329"/>
    </row>
    <row r="808" spans="38:46" ht="15.75">
      <c r="AL808" s="329"/>
      <c r="AM808" s="324"/>
      <c r="AN808" s="493"/>
      <c r="AO808" s="494"/>
      <c r="AP808" s="495"/>
      <c r="AQ808" s="388"/>
      <c r="AR808" s="374"/>
      <c r="AS808" s="329"/>
      <c r="AT808" s="329"/>
    </row>
    <row r="809" spans="38:46" ht="15.75">
      <c r="AL809" s="329"/>
      <c r="AM809" s="324"/>
      <c r="AN809" s="493"/>
      <c r="AO809" s="494"/>
      <c r="AP809" s="495"/>
      <c r="AQ809" s="388"/>
      <c r="AR809" s="374"/>
      <c r="AS809" s="329"/>
      <c r="AT809" s="329"/>
    </row>
    <row r="810" spans="38:46" ht="15.75">
      <c r="AL810" s="329"/>
      <c r="AM810" s="324"/>
      <c r="AN810" s="493"/>
      <c r="AO810" s="494"/>
      <c r="AP810" s="495"/>
      <c r="AQ810" s="388"/>
      <c r="AR810" s="374"/>
      <c r="AS810" s="329"/>
      <c r="AT810" s="329"/>
    </row>
    <row r="811" spans="38:46" ht="15.75">
      <c r="AL811" s="329"/>
      <c r="AM811" s="324"/>
      <c r="AN811" s="493"/>
      <c r="AO811" s="494"/>
      <c r="AP811" s="495"/>
      <c r="AQ811" s="388"/>
      <c r="AR811" s="374"/>
      <c r="AS811" s="329"/>
      <c r="AT811" s="329"/>
    </row>
    <row r="812" spans="38:46" ht="15.75">
      <c r="AL812" s="329"/>
      <c r="AM812" s="324"/>
      <c r="AN812" s="493"/>
      <c r="AO812" s="494"/>
      <c r="AP812" s="495"/>
      <c r="AQ812" s="388"/>
      <c r="AR812" s="374"/>
      <c r="AS812" s="329"/>
      <c r="AT812" s="329"/>
    </row>
    <row r="813" spans="38:46" ht="15.75">
      <c r="AL813" s="329"/>
      <c r="AM813" s="324"/>
      <c r="AN813" s="493"/>
      <c r="AO813" s="494"/>
      <c r="AP813" s="495"/>
      <c r="AQ813" s="388"/>
      <c r="AR813" s="374"/>
      <c r="AS813" s="329"/>
      <c r="AT813" s="329"/>
    </row>
    <row r="814" spans="38:46" ht="15.75">
      <c r="AL814" s="329"/>
      <c r="AM814" s="324"/>
      <c r="AN814" s="493"/>
      <c r="AO814" s="494"/>
      <c r="AP814" s="495"/>
      <c r="AQ814" s="388"/>
      <c r="AR814" s="374"/>
      <c r="AS814" s="329"/>
      <c r="AT814" s="329"/>
    </row>
    <row r="815" spans="38:46" ht="15.75">
      <c r="AL815" s="329"/>
      <c r="AM815" s="324"/>
      <c r="AN815" s="493"/>
      <c r="AO815" s="494"/>
      <c r="AP815" s="495"/>
      <c r="AQ815" s="388"/>
      <c r="AR815" s="374"/>
      <c r="AS815" s="329"/>
      <c r="AT815" s="329"/>
    </row>
    <row r="816" spans="38:46" ht="15.75">
      <c r="AL816" s="329"/>
      <c r="AM816" s="324"/>
      <c r="AN816" s="493"/>
      <c r="AO816" s="494"/>
      <c r="AP816" s="495"/>
      <c r="AQ816" s="388"/>
      <c r="AR816" s="374"/>
      <c r="AS816" s="329"/>
      <c r="AT816" s="329"/>
    </row>
    <row r="817" spans="38:46" ht="15.75">
      <c r="AL817" s="329"/>
      <c r="AM817" s="324"/>
      <c r="AN817" s="493"/>
      <c r="AO817" s="494"/>
      <c r="AP817" s="495"/>
      <c r="AQ817" s="388"/>
      <c r="AR817" s="374"/>
      <c r="AS817" s="329"/>
      <c r="AT817" s="329"/>
    </row>
    <row r="818" spans="38:46" ht="15.75">
      <c r="AL818" s="329"/>
      <c r="AM818" s="324"/>
      <c r="AN818" s="493"/>
      <c r="AO818" s="494"/>
      <c r="AP818" s="495"/>
      <c r="AQ818" s="388"/>
      <c r="AR818" s="374"/>
      <c r="AS818" s="329"/>
      <c r="AT818" s="329"/>
    </row>
    <row r="819" spans="38:46" ht="15.75">
      <c r="AL819" s="329"/>
      <c r="AM819" s="324"/>
      <c r="AN819" s="493"/>
      <c r="AO819" s="494"/>
      <c r="AP819" s="495"/>
      <c r="AQ819" s="388"/>
      <c r="AR819" s="374"/>
      <c r="AS819" s="329"/>
      <c r="AT819" s="329"/>
    </row>
    <row r="820" spans="38:46" ht="15.75">
      <c r="AL820" s="329"/>
      <c r="AM820" s="324"/>
      <c r="AN820" s="493"/>
      <c r="AO820" s="494"/>
      <c r="AP820" s="495"/>
      <c r="AQ820" s="388"/>
      <c r="AR820" s="374"/>
      <c r="AS820" s="329"/>
      <c r="AT820" s="329"/>
    </row>
    <row r="821" spans="38:46" ht="15.75">
      <c r="AL821" s="329"/>
      <c r="AM821" s="324"/>
      <c r="AN821" s="493"/>
      <c r="AO821" s="494"/>
      <c r="AP821" s="495"/>
      <c r="AQ821" s="388"/>
      <c r="AR821" s="374"/>
      <c r="AS821" s="329"/>
      <c r="AT821" s="329"/>
    </row>
    <row r="822" spans="38:46" ht="15.75">
      <c r="AL822" s="329"/>
      <c r="AM822" s="324"/>
      <c r="AN822" s="493"/>
      <c r="AO822" s="494"/>
      <c r="AP822" s="495"/>
      <c r="AQ822" s="388"/>
      <c r="AR822" s="374"/>
      <c r="AS822" s="329"/>
      <c r="AT822" s="329"/>
    </row>
    <row r="823" spans="38:46" ht="15.75">
      <c r="AL823" s="329"/>
      <c r="AM823" s="324"/>
      <c r="AN823" s="493"/>
      <c r="AO823" s="494"/>
      <c r="AP823" s="495"/>
      <c r="AQ823" s="388"/>
      <c r="AR823" s="374"/>
      <c r="AS823" s="329"/>
      <c r="AT823" s="329"/>
    </row>
    <row r="824" spans="38:46" ht="15.75">
      <c r="AL824" s="329"/>
      <c r="AM824" s="324"/>
      <c r="AN824" s="493"/>
      <c r="AO824" s="494"/>
      <c r="AP824" s="495"/>
      <c r="AQ824" s="388"/>
      <c r="AR824" s="374"/>
      <c r="AS824" s="329"/>
      <c r="AT824" s="329"/>
    </row>
    <row r="825" spans="38:46" ht="15.75">
      <c r="AL825" s="329"/>
      <c r="AM825" s="324"/>
      <c r="AN825" s="493"/>
      <c r="AO825" s="494"/>
      <c r="AP825" s="495"/>
      <c r="AQ825" s="388"/>
      <c r="AR825" s="374"/>
      <c r="AS825" s="329"/>
      <c r="AT825" s="329"/>
    </row>
    <row r="826" spans="38:46" ht="15.75">
      <c r="AL826" s="329"/>
      <c r="AM826" s="324"/>
      <c r="AN826" s="493"/>
      <c r="AO826" s="494"/>
      <c r="AP826" s="495"/>
      <c r="AQ826" s="388"/>
      <c r="AR826" s="374"/>
      <c r="AS826" s="329"/>
      <c r="AT826" s="329"/>
    </row>
    <row r="827" spans="38:46" ht="15.75">
      <c r="AL827" s="329"/>
      <c r="AM827" s="324"/>
      <c r="AN827" s="493"/>
      <c r="AO827" s="494"/>
      <c r="AP827" s="495"/>
      <c r="AQ827" s="388"/>
      <c r="AR827" s="374"/>
      <c r="AS827" s="329"/>
      <c r="AT827" s="329"/>
    </row>
    <row r="828" spans="38:46" ht="15.75">
      <c r="AL828" s="329"/>
      <c r="AM828" s="324"/>
      <c r="AN828" s="493"/>
      <c r="AO828" s="494"/>
      <c r="AP828" s="495"/>
      <c r="AQ828" s="388"/>
      <c r="AR828" s="374"/>
      <c r="AS828" s="329"/>
      <c r="AT828" s="329"/>
    </row>
    <row r="829" spans="38:46" ht="15.75">
      <c r="AL829" s="329"/>
      <c r="AM829" s="324"/>
      <c r="AN829" s="493"/>
      <c r="AO829" s="494"/>
      <c r="AP829" s="495"/>
      <c r="AQ829" s="388"/>
      <c r="AR829" s="374"/>
      <c r="AS829" s="329"/>
      <c r="AT829" s="329"/>
    </row>
    <row r="830" spans="38:46" ht="15.75">
      <c r="AL830" s="329"/>
      <c r="AM830" s="324"/>
      <c r="AN830" s="493"/>
      <c r="AO830" s="494"/>
      <c r="AP830" s="495"/>
      <c r="AQ830" s="388"/>
      <c r="AR830" s="374"/>
      <c r="AS830" s="329"/>
      <c r="AT830" s="329"/>
    </row>
    <row r="831" spans="38:46" ht="15.75">
      <c r="AL831" s="329"/>
      <c r="AM831" s="324"/>
      <c r="AN831" s="493"/>
      <c r="AO831" s="494"/>
      <c r="AP831" s="495"/>
      <c r="AQ831" s="388"/>
      <c r="AR831" s="374"/>
      <c r="AS831" s="329"/>
      <c r="AT831" s="329"/>
    </row>
    <row r="832" spans="38:46" ht="15.75">
      <c r="AL832" s="329"/>
      <c r="AM832" s="324"/>
      <c r="AN832" s="493"/>
      <c r="AO832" s="494"/>
      <c r="AP832" s="495"/>
      <c r="AQ832" s="388"/>
      <c r="AR832" s="374"/>
      <c r="AS832" s="329"/>
      <c r="AT832" s="329"/>
    </row>
    <row r="833" spans="38:46" ht="15.75">
      <c r="AL833" s="329"/>
      <c r="AM833" s="324"/>
      <c r="AN833" s="493"/>
      <c r="AO833" s="494"/>
      <c r="AP833" s="495"/>
      <c r="AQ833" s="388"/>
      <c r="AR833" s="374"/>
      <c r="AS833" s="329"/>
      <c r="AT833" s="329"/>
    </row>
    <row r="834" spans="38:46" ht="15.75">
      <c r="AL834" s="329"/>
      <c r="AM834" s="324"/>
      <c r="AN834" s="493"/>
      <c r="AO834" s="494"/>
      <c r="AP834" s="495"/>
      <c r="AQ834" s="388"/>
      <c r="AR834" s="374"/>
      <c r="AS834" s="329"/>
      <c r="AT834" s="329"/>
    </row>
    <row r="835" spans="38:46" ht="15.75">
      <c r="AL835" s="329"/>
      <c r="AM835" s="324"/>
      <c r="AN835" s="493"/>
      <c r="AO835" s="494"/>
      <c r="AP835" s="495"/>
      <c r="AQ835" s="388"/>
      <c r="AR835" s="374"/>
      <c r="AS835" s="329"/>
      <c r="AT835" s="329"/>
    </row>
    <row r="836" spans="38:46" ht="15.75">
      <c r="AL836" s="329"/>
      <c r="AM836" s="324"/>
      <c r="AN836" s="493"/>
      <c r="AO836" s="494"/>
      <c r="AP836" s="495"/>
      <c r="AQ836" s="388"/>
      <c r="AR836" s="374"/>
      <c r="AS836" s="329"/>
      <c r="AT836" s="329"/>
    </row>
    <row r="837" spans="38:46" ht="15.75">
      <c r="AL837" s="329"/>
      <c r="AM837" s="324"/>
      <c r="AN837" s="493"/>
      <c r="AO837" s="494"/>
      <c r="AP837" s="495"/>
      <c r="AQ837" s="388"/>
      <c r="AR837" s="374"/>
      <c r="AS837" s="329"/>
      <c r="AT837" s="329"/>
    </row>
    <row r="838" spans="38:46" ht="15.75">
      <c r="AL838" s="329"/>
      <c r="AM838" s="324"/>
      <c r="AN838" s="493"/>
      <c r="AO838" s="494"/>
      <c r="AP838" s="495"/>
      <c r="AQ838" s="388"/>
      <c r="AR838" s="374"/>
      <c r="AS838" s="329"/>
      <c r="AT838" s="329"/>
    </row>
    <row r="839" spans="38:46" ht="15.75">
      <c r="AL839" s="329"/>
      <c r="AM839" s="324"/>
      <c r="AN839" s="493"/>
      <c r="AO839" s="494"/>
      <c r="AP839" s="495"/>
      <c r="AQ839" s="388"/>
      <c r="AR839" s="374"/>
      <c r="AS839" s="329"/>
      <c r="AT839" s="329"/>
    </row>
    <row r="840" spans="38:46" ht="15.75">
      <c r="AL840" s="329"/>
      <c r="AM840" s="324"/>
      <c r="AN840" s="493"/>
      <c r="AO840" s="494"/>
      <c r="AP840" s="495"/>
      <c r="AQ840" s="388"/>
      <c r="AR840" s="374"/>
      <c r="AS840" s="329"/>
      <c r="AT840" s="329"/>
    </row>
    <row r="841" spans="38:46" ht="15.75">
      <c r="AL841" s="329"/>
      <c r="AM841" s="324"/>
      <c r="AN841" s="493"/>
      <c r="AO841" s="494"/>
      <c r="AP841" s="495"/>
      <c r="AQ841" s="388"/>
      <c r="AR841" s="374"/>
      <c r="AS841" s="329"/>
      <c r="AT841" s="329"/>
    </row>
    <row r="842" spans="38:46" ht="15.75">
      <c r="AL842" s="329"/>
      <c r="AM842" s="324"/>
      <c r="AN842" s="493"/>
      <c r="AO842" s="494"/>
      <c r="AP842" s="495"/>
      <c r="AQ842" s="388"/>
      <c r="AR842" s="374"/>
      <c r="AS842" s="329"/>
      <c r="AT842" s="329"/>
    </row>
    <row r="843" spans="38:46" ht="15.75">
      <c r="AL843" s="329"/>
      <c r="AM843" s="324"/>
      <c r="AN843" s="493"/>
      <c r="AO843" s="494"/>
      <c r="AP843" s="495"/>
      <c r="AQ843" s="388"/>
      <c r="AR843" s="374"/>
      <c r="AS843" s="329"/>
      <c r="AT843" s="329"/>
    </row>
    <row r="844" spans="38:46" ht="15.75">
      <c r="AL844" s="329"/>
      <c r="AM844" s="324"/>
      <c r="AN844" s="493"/>
      <c r="AO844" s="494"/>
      <c r="AP844" s="495"/>
      <c r="AQ844" s="388"/>
      <c r="AR844" s="374"/>
      <c r="AS844" s="329"/>
      <c r="AT844" s="329"/>
    </row>
    <row r="845" spans="38:46" ht="15.75">
      <c r="AL845" s="329"/>
      <c r="AM845" s="324"/>
      <c r="AN845" s="493"/>
      <c r="AO845" s="494"/>
      <c r="AP845" s="495"/>
      <c r="AQ845" s="388"/>
      <c r="AR845" s="374"/>
      <c r="AS845" s="329"/>
      <c r="AT845" s="329"/>
    </row>
    <row r="846" spans="38:46" ht="15.75">
      <c r="AL846" s="329"/>
      <c r="AM846" s="324"/>
      <c r="AN846" s="493"/>
      <c r="AO846" s="494"/>
      <c r="AP846" s="495"/>
      <c r="AQ846" s="388"/>
      <c r="AR846" s="374"/>
      <c r="AS846" s="329"/>
      <c r="AT846" s="329"/>
    </row>
    <row r="847" spans="38:46" ht="15.75">
      <c r="AL847" s="329"/>
      <c r="AM847" s="324"/>
      <c r="AN847" s="493"/>
      <c r="AO847" s="494"/>
      <c r="AP847" s="495"/>
      <c r="AQ847" s="388"/>
      <c r="AR847" s="374"/>
      <c r="AS847" s="329"/>
      <c r="AT847" s="329"/>
    </row>
    <row r="848" spans="38:46" ht="15.75">
      <c r="AL848" s="329"/>
      <c r="AM848" s="324"/>
      <c r="AN848" s="493"/>
      <c r="AO848" s="494"/>
      <c r="AP848" s="495"/>
      <c r="AQ848" s="388"/>
      <c r="AR848" s="374"/>
      <c r="AS848" s="329"/>
      <c r="AT848" s="329"/>
    </row>
    <row r="849" spans="38:46" ht="15.75">
      <c r="AL849" s="329"/>
      <c r="AM849" s="324"/>
      <c r="AN849" s="493"/>
      <c r="AO849" s="494"/>
      <c r="AP849" s="495"/>
      <c r="AQ849" s="388"/>
      <c r="AR849" s="374"/>
      <c r="AS849" s="329"/>
      <c r="AT849" s="329"/>
    </row>
    <row r="850" spans="38:46" ht="15.75">
      <c r="AL850" s="329"/>
      <c r="AM850" s="324"/>
      <c r="AN850" s="493"/>
      <c r="AO850" s="494"/>
      <c r="AP850" s="495"/>
      <c r="AQ850" s="388"/>
      <c r="AR850" s="374"/>
      <c r="AS850" s="329"/>
      <c r="AT850" s="329"/>
    </row>
    <row r="851" spans="38:46" ht="15.75">
      <c r="AL851" s="329"/>
      <c r="AM851" s="324"/>
      <c r="AN851" s="493"/>
      <c r="AO851" s="494"/>
      <c r="AP851" s="495"/>
      <c r="AQ851" s="388"/>
      <c r="AR851" s="374"/>
      <c r="AS851" s="329"/>
      <c r="AT851" s="329"/>
    </row>
    <row r="852" spans="38:46" ht="15.75">
      <c r="AL852" s="329"/>
      <c r="AM852" s="324"/>
      <c r="AN852" s="493"/>
      <c r="AO852" s="494"/>
      <c r="AP852" s="495"/>
      <c r="AQ852" s="388"/>
      <c r="AR852" s="374"/>
      <c r="AS852" s="329"/>
      <c r="AT852" s="329"/>
    </row>
    <row r="853" spans="38:46" ht="15.75">
      <c r="AL853" s="329"/>
      <c r="AM853" s="324"/>
      <c r="AN853" s="493"/>
      <c r="AO853" s="494"/>
      <c r="AP853" s="495"/>
      <c r="AQ853" s="388"/>
      <c r="AR853" s="374"/>
      <c r="AS853" s="329"/>
      <c r="AT853" s="329"/>
    </row>
    <row r="854" spans="38:46" ht="15.75">
      <c r="AL854" s="329"/>
      <c r="AM854" s="324"/>
      <c r="AN854" s="493"/>
      <c r="AO854" s="494"/>
      <c r="AP854" s="495"/>
      <c r="AQ854" s="388"/>
      <c r="AR854" s="374"/>
      <c r="AS854" s="329"/>
      <c r="AT854" s="329"/>
    </row>
    <row r="855" spans="38:46" ht="15.75">
      <c r="AL855" s="329"/>
      <c r="AM855" s="324"/>
      <c r="AN855" s="493"/>
      <c r="AO855" s="494"/>
      <c r="AP855" s="495"/>
      <c r="AQ855" s="388"/>
      <c r="AR855" s="374"/>
      <c r="AS855" s="329"/>
      <c r="AT855" s="329"/>
    </row>
    <row r="856" spans="38:46" ht="15.75">
      <c r="AL856" s="329"/>
      <c r="AM856" s="324"/>
      <c r="AN856" s="493"/>
      <c r="AO856" s="494"/>
      <c r="AP856" s="495"/>
      <c r="AQ856" s="388"/>
      <c r="AR856" s="374"/>
      <c r="AS856" s="329"/>
      <c r="AT856" s="329"/>
    </row>
    <row r="857" spans="38:46" ht="15.75">
      <c r="AL857" s="329"/>
      <c r="AM857" s="324"/>
      <c r="AN857" s="493"/>
      <c r="AO857" s="494"/>
      <c r="AP857" s="495"/>
      <c r="AQ857" s="388"/>
      <c r="AR857" s="374"/>
      <c r="AS857" s="329"/>
      <c r="AT857" s="329"/>
    </row>
    <row r="858" spans="38:46" ht="15.75">
      <c r="AL858" s="329"/>
      <c r="AM858" s="324"/>
      <c r="AN858" s="493"/>
      <c r="AO858" s="494"/>
      <c r="AP858" s="495"/>
      <c r="AQ858" s="388"/>
      <c r="AR858" s="374"/>
      <c r="AS858" s="329"/>
      <c r="AT858" s="329"/>
    </row>
    <row r="859" spans="38:46" ht="15.75">
      <c r="AL859" s="329"/>
      <c r="AM859" s="324"/>
      <c r="AN859" s="493"/>
      <c r="AO859" s="494"/>
      <c r="AP859" s="495"/>
      <c r="AQ859" s="388"/>
      <c r="AR859" s="374"/>
      <c r="AS859" s="329"/>
      <c r="AT859" s="329"/>
    </row>
    <row r="860" spans="38:46" ht="15.75">
      <c r="AL860" s="329"/>
      <c r="AM860" s="324"/>
      <c r="AN860" s="493"/>
      <c r="AO860" s="494"/>
      <c r="AP860" s="495"/>
      <c r="AQ860" s="388"/>
      <c r="AR860" s="374"/>
      <c r="AS860" s="329"/>
      <c r="AT860" s="329"/>
    </row>
    <row r="861" spans="38:46" ht="15.75">
      <c r="AL861" s="329"/>
      <c r="AM861" s="324"/>
      <c r="AN861" s="493"/>
      <c r="AO861" s="494"/>
      <c r="AP861" s="495"/>
      <c r="AQ861" s="388"/>
      <c r="AR861" s="374"/>
      <c r="AS861" s="329"/>
      <c r="AT861" s="329"/>
    </row>
    <row r="862" spans="38:46" ht="15.75">
      <c r="AL862" s="329"/>
      <c r="AM862" s="324"/>
      <c r="AN862" s="493"/>
      <c r="AO862" s="494"/>
      <c r="AP862" s="495"/>
      <c r="AQ862" s="388"/>
      <c r="AR862" s="374"/>
      <c r="AS862" s="329"/>
      <c r="AT862" s="329"/>
    </row>
    <row r="863" spans="38:46" ht="15.75">
      <c r="AL863" s="329"/>
      <c r="AM863" s="324"/>
      <c r="AN863" s="493"/>
      <c r="AO863" s="494"/>
      <c r="AP863" s="495"/>
      <c r="AQ863" s="388"/>
      <c r="AR863" s="374"/>
      <c r="AS863" s="329"/>
      <c r="AT863" s="329"/>
    </row>
    <row r="864" spans="38:46" ht="15.75">
      <c r="AL864" s="329"/>
      <c r="AM864" s="324"/>
      <c r="AN864" s="493"/>
      <c r="AO864" s="494"/>
      <c r="AP864" s="495"/>
      <c r="AQ864" s="388"/>
      <c r="AR864" s="374"/>
      <c r="AS864" s="329"/>
      <c r="AT864" s="329"/>
    </row>
    <row r="865" spans="38:46" ht="15.75">
      <c r="AL865" s="329"/>
      <c r="AM865" s="324"/>
      <c r="AN865" s="493"/>
      <c r="AO865" s="494"/>
      <c r="AP865" s="495"/>
      <c r="AQ865" s="388"/>
      <c r="AR865" s="374"/>
      <c r="AS865" s="329"/>
      <c r="AT865" s="329"/>
    </row>
    <row r="866" spans="38:46" ht="15.75">
      <c r="AL866" s="329"/>
      <c r="AM866" s="324"/>
      <c r="AN866" s="493"/>
      <c r="AO866" s="494"/>
      <c r="AP866" s="495"/>
      <c r="AQ866" s="388"/>
      <c r="AR866" s="374"/>
      <c r="AS866" s="329"/>
      <c r="AT866" s="329"/>
    </row>
    <row r="867" spans="38:46" ht="15.75">
      <c r="AL867" s="329"/>
      <c r="AM867" s="324"/>
      <c r="AN867" s="493"/>
      <c r="AO867" s="494"/>
      <c r="AP867" s="495"/>
      <c r="AQ867" s="388"/>
      <c r="AR867" s="374"/>
      <c r="AS867" s="329"/>
      <c r="AT867" s="329"/>
    </row>
    <row r="868" spans="38:46" ht="15.75">
      <c r="AL868" s="329"/>
      <c r="AM868" s="324"/>
      <c r="AN868" s="493"/>
      <c r="AO868" s="494"/>
      <c r="AP868" s="495"/>
      <c r="AQ868" s="388"/>
      <c r="AR868" s="374"/>
      <c r="AS868" s="329"/>
      <c r="AT868" s="329"/>
    </row>
    <row r="869" spans="38:46" ht="15.75">
      <c r="AL869" s="329"/>
      <c r="AM869" s="324"/>
      <c r="AN869" s="493"/>
      <c r="AO869" s="494"/>
      <c r="AP869" s="495"/>
      <c r="AQ869" s="388"/>
      <c r="AR869" s="374"/>
      <c r="AS869" s="329"/>
      <c r="AT869" s="329"/>
    </row>
    <row r="870" spans="38:46" ht="15.75">
      <c r="AL870" s="329"/>
      <c r="AM870" s="324"/>
      <c r="AN870" s="493"/>
      <c r="AO870" s="494"/>
      <c r="AP870" s="495"/>
      <c r="AQ870" s="388"/>
      <c r="AR870" s="374"/>
      <c r="AS870" s="329"/>
      <c r="AT870" s="329"/>
    </row>
    <row r="871" spans="38:46" ht="15.75">
      <c r="AL871" s="329"/>
      <c r="AM871" s="324"/>
      <c r="AN871" s="493"/>
      <c r="AO871" s="494"/>
      <c r="AP871" s="495"/>
      <c r="AQ871" s="388"/>
      <c r="AR871" s="374"/>
      <c r="AS871" s="329"/>
      <c r="AT871" s="329"/>
    </row>
    <row r="872" spans="38:46" ht="15.75">
      <c r="AL872" s="329"/>
      <c r="AM872" s="324"/>
      <c r="AN872" s="493"/>
      <c r="AO872" s="494"/>
      <c r="AP872" s="495"/>
      <c r="AQ872" s="388"/>
      <c r="AR872" s="374"/>
      <c r="AS872" s="329"/>
      <c r="AT872" s="329"/>
    </row>
    <row r="873" spans="38:46" ht="15.75">
      <c r="AL873" s="329"/>
      <c r="AM873" s="324"/>
      <c r="AN873" s="493"/>
      <c r="AO873" s="494"/>
      <c r="AP873" s="495"/>
      <c r="AQ873" s="388"/>
      <c r="AR873" s="374"/>
      <c r="AS873" s="329"/>
      <c r="AT873" s="329"/>
    </row>
    <row r="874" spans="38:46" ht="15.75">
      <c r="AL874" s="329"/>
      <c r="AM874" s="324"/>
      <c r="AN874" s="493"/>
      <c r="AO874" s="494"/>
      <c r="AP874" s="495"/>
      <c r="AQ874" s="388"/>
      <c r="AR874" s="374"/>
      <c r="AS874" s="329"/>
      <c r="AT874" s="329"/>
    </row>
    <row r="875" spans="38:46" ht="15.75">
      <c r="AL875" s="329"/>
      <c r="AM875" s="324"/>
      <c r="AN875" s="493"/>
      <c r="AO875" s="494"/>
      <c r="AP875" s="495"/>
      <c r="AQ875" s="388"/>
      <c r="AR875" s="374"/>
      <c r="AS875" s="329"/>
      <c r="AT875" s="329"/>
    </row>
    <row r="876" spans="38:46" ht="15.75">
      <c r="AL876" s="329"/>
      <c r="AM876" s="324"/>
      <c r="AN876" s="493"/>
      <c r="AO876" s="494"/>
      <c r="AP876" s="495"/>
      <c r="AQ876" s="388"/>
      <c r="AR876" s="374"/>
      <c r="AS876" s="329"/>
      <c r="AT876" s="329"/>
    </row>
    <row r="877" spans="38:46" ht="15.75">
      <c r="AL877" s="329"/>
      <c r="AM877" s="324"/>
      <c r="AN877" s="493"/>
      <c r="AO877" s="494"/>
      <c r="AP877" s="495"/>
      <c r="AQ877" s="388"/>
      <c r="AR877" s="374"/>
      <c r="AS877" s="329"/>
      <c r="AT877" s="329"/>
    </row>
    <row r="878" spans="38:46" ht="15.75">
      <c r="AL878" s="329"/>
      <c r="AM878" s="324"/>
      <c r="AN878" s="493"/>
      <c r="AO878" s="494"/>
      <c r="AP878" s="495"/>
      <c r="AQ878" s="388"/>
      <c r="AR878" s="374"/>
      <c r="AS878" s="329"/>
      <c r="AT878" s="329"/>
    </row>
    <row r="879" spans="38:46" ht="15.75">
      <c r="AL879" s="329"/>
      <c r="AM879" s="324"/>
      <c r="AN879" s="493"/>
      <c r="AO879" s="494"/>
      <c r="AP879" s="495"/>
      <c r="AQ879" s="388"/>
      <c r="AR879" s="374"/>
      <c r="AS879" s="329"/>
      <c r="AT879" s="329"/>
    </row>
    <row r="880" spans="38:46" ht="15.75">
      <c r="AL880" s="329"/>
      <c r="AM880" s="324"/>
      <c r="AN880" s="493"/>
      <c r="AO880" s="494"/>
      <c r="AP880" s="495"/>
      <c r="AQ880" s="388"/>
      <c r="AR880" s="374"/>
      <c r="AS880" s="329"/>
      <c r="AT880" s="329"/>
    </row>
    <row r="881" spans="38:46" ht="15.75">
      <c r="AL881" s="329"/>
      <c r="AM881" s="324"/>
      <c r="AN881" s="493"/>
      <c r="AO881" s="494"/>
      <c r="AP881" s="495"/>
      <c r="AQ881" s="388"/>
      <c r="AR881" s="374"/>
      <c r="AS881" s="329"/>
      <c r="AT881" s="329"/>
    </row>
    <row r="882" spans="38:46" ht="15.75">
      <c r="AL882" s="329"/>
      <c r="AM882" s="324"/>
      <c r="AN882" s="493"/>
      <c r="AO882" s="494"/>
      <c r="AP882" s="495"/>
      <c r="AQ882" s="388"/>
      <c r="AR882" s="374"/>
      <c r="AS882" s="329"/>
      <c r="AT882" s="329"/>
    </row>
    <row r="883" spans="38:46" ht="15.75">
      <c r="AL883" s="329"/>
      <c r="AM883" s="324"/>
      <c r="AN883" s="493"/>
      <c r="AO883" s="494"/>
      <c r="AP883" s="495"/>
      <c r="AQ883" s="388"/>
      <c r="AR883" s="374"/>
      <c r="AS883" s="329"/>
      <c r="AT883" s="329"/>
    </row>
    <row r="884" spans="38:46" ht="15.75">
      <c r="AL884" s="329"/>
      <c r="AM884" s="324"/>
      <c r="AN884" s="493"/>
      <c r="AO884" s="494"/>
      <c r="AP884" s="495"/>
      <c r="AQ884" s="388"/>
      <c r="AR884" s="374"/>
      <c r="AS884" s="329"/>
      <c r="AT884" s="329"/>
    </row>
    <row r="885" spans="38:46" ht="15.75">
      <c r="AL885" s="329"/>
      <c r="AM885" s="324"/>
      <c r="AN885" s="493"/>
      <c r="AO885" s="494"/>
      <c r="AP885" s="495"/>
      <c r="AQ885" s="388"/>
      <c r="AR885" s="374"/>
      <c r="AS885" s="329"/>
      <c r="AT885" s="329"/>
    </row>
    <row r="886" spans="38:46" ht="15.75">
      <c r="AL886" s="329"/>
      <c r="AM886" s="324"/>
      <c r="AN886" s="493"/>
      <c r="AO886" s="494"/>
      <c r="AP886" s="495"/>
      <c r="AQ886" s="388"/>
      <c r="AR886" s="374"/>
      <c r="AS886" s="329"/>
      <c r="AT886" s="329"/>
    </row>
    <row r="887" spans="38:46" ht="15.75">
      <c r="AL887" s="329"/>
      <c r="AM887" s="324"/>
      <c r="AN887" s="493"/>
      <c r="AO887" s="494"/>
      <c r="AP887" s="495"/>
      <c r="AQ887" s="388"/>
      <c r="AR887" s="374"/>
      <c r="AS887" s="329"/>
      <c r="AT887" s="329"/>
    </row>
    <row r="888" spans="38:46" ht="15.75">
      <c r="AL888" s="329"/>
      <c r="AM888" s="324"/>
      <c r="AN888" s="493"/>
      <c r="AO888" s="494"/>
      <c r="AP888" s="495"/>
      <c r="AQ888" s="388"/>
      <c r="AR888" s="374"/>
      <c r="AS888" s="329"/>
      <c r="AT888" s="329"/>
    </row>
    <row r="889" spans="38:46" ht="15.75">
      <c r="AL889" s="329"/>
      <c r="AM889" s="324"/>
      <c r="AN889" s="493"/>
      <c r="AO889" s="494"/>
      <c r="AP889" s="495"/>
      <c r="AQ889" s="388"/>
      <c r="AR889" s="374"/>
      <c r="AS889" s="329"/>
      <c r="AT889" s="329"/>
    </row>
    <row r="890" spans="38:46" ht="15.75">
      <c r="AL890" s="329"/>
      <c r="AM890" s="324"/>
      <c r="AN890" s="493"/>
      <c r="AO890" s="494"/>
      <c r="AP890" s="495"/>
      <c r="AQ890" s="388"/>
      <c r="AR890" s="374"/>
      <c r="AS890" s="329"/>
      <c r="AT890" s="329"/>
    </row>
    <row r="891" spans="38:46" ht="15.75">
      <c r="AL891" s="329"/>
      <c r="AM891" s="324"/>
      <c r="AN891" s="493"/>
      <c r="AO891" s="494"/>
      <c r="AP891" s="495"/>
      <c r="AQ891" s="388"/>
      <c r="AR891" s="374"/>
      <c r="AS891" s="329"/>
      <c r="AT891" s="329"/>
    </row>
    <row r="892" spans="38:46" ht="15.75">
      <c r="AL892" s="329"/>
      <c r="AM892" s="324"/>
      <c r="AN892" s="493"/>
      <c r="AO892" s="494"/>
      <c r="AP892" s="495"/>
      <c r="AQ892" s="388"/>
      <c r="AR892" s="374"/>
      <c r="AS892" s="329"/>
      <c r="AT892" s="329"/>
    </row>
    <row r="893" spans="38:46" ht="15.75">
      <c r="AL893" s="329"/>
      <c r="AM893" s="324"/>
      <c r="AN893" s="493"/>
      <c r="AO893" s="494"/>
      <c r="AP893" s="495"/>
      <c r="AQ893" s="388"/>
      <c r="AR893" s="374"/>
      <c r="AS893" s="329"/>
      <c r="AT893" s="329"/>
    </row>
    <row r="894" spans="38:46" ht="15.75">
      <c r="AL894" s="329"/>
      <c r="AM894" s="324"/>
      <c r="AN894" s="493"/>
      <c r="AO894" s="494"/>
      <c r="AP894" s="495"/>
      <c r="AQ894" s="388"/>
      <c r="AR894" s="374"/>
      <c r="AS894" s="329"/>
      <c r="AT894" s="329"/>
    </row>
    <row r="895" spans="38:46" ht="15.75">
      <c r="AL895" s="329"/>
      <c r="AM895" s="324"/>
      <c r="AN895" s="493"/>
      <c r="AO895" s="494"/>
      <c r="AP895" s="495"/>
      <c r="AQ895" s="388"/>
      <c r="AR895" s="374"/>
      <c r="AS895" s="329"/>
      <c r="AT895" s="329"/>
    </row>
    <row r="896" spans="38:46" ht="15.75">
      <c r="AL896" s="329"/>
      <c r="AM896" s="324"/>
      <c r="AN896" s="493"/>
      <c r="AO896" s="494"/>
      <c r="AP896" s="495"/>
      <c r="AQ896" s="388"/>
      <c r="AR896" s="374"/>
      <c r="AS896" s="329"/>
      <c r="AT896" s="329"/>
    </row>
    <row r="897" spans="38:46" ht="15.75">
      <c r="AL897" s="329"/>
      <c r="AM897" s="324"/>
      <c r="AN897" s="493"/>
      <c r="AO897" s="494"/>
      <c r="AP897" s="495"/>
      <c r="AQ897" s="388"/>
      <c r="AR897" s="374"/>
      <c r="AS897" s="329"/>
      <c r="AT897" s="329"/>
    </row>
    <row r="898" spans="38:46" ht="15.75">
      <c r="AL898" s="329"/>
      <c r="AM898" s="324"/>
      <c r="AN898" s="493"/>
      <c r="AO898" s="494"/>
      <c r="AP898" s="495"/>
      <c r="AQ898" s="388"/>
      <c r="AR898" s="374"/>
      <c r="AS898" s="329"/>
      <c r="AT898" s="329"/>
    </row>
    <row r="899" spans="38:46" ht="15.75">
      <c r="AL899" s="329"/>
      <c r="AM899" s="324"/>
      <c r="AN899" s="493"/>
      <c r="AO899" s="494"/>
      <c r="AP899" s="495"/>
      <c r="AQ899" s="388"/>
      <c r="AR899" s="374"/>
      <c r="AS899" s="329"/>
      <c r="AT899" s="329"/>
    </row>
    <row r="900" spans="38:46" ht="15.75">
      <c r="AL900" s="329"/>
      <c r="AM900" s="324"/>
      <c r="AN900" s="493"/>
      <c r="AO900" s="494"/>
      <c r="AP900" s="495"/>
      <c r="AQ900" s="388"/>
      <c r="AR900" s="374"/>
      <c r="AS900" s="329"/>
      <c r="AT900" s="329"/>
    </row>
    <row r="901" spans="38:46" ht="15.75">
      <c r="AL901" s="329"/>
      <c r="AM901" s="324"/>
      <c r="AN901" s="493"/>
      <c r="AO901" s="494"/>
      <c r="AP901" s="495"/>
      <c r="AQ901" s="388"/>
      <c r="AR901" s="374"/>
      <c r="AS901" s="329"/>
      <c r="AT901" s="329"/>
    </row>
    <row r="902" spans="38:46" ht="15.75">
      <c r="AL902" s="329"/>
      <c r="AM902" s="324"/>
      <c r="AN902" s="493"/>
      <c r="AO902" s="494"/>
      <c r="AP902" s="495"/>
      <c r="AQ902" s="388"/>
      <c r="AR902" s="374"/>
      <c r="AS902" s="329"/>
      <c r="AT902" s="329"/>
    </row>
    <row r="903" spans="38:46" ht="15.75">
      <c r="AL903" s="329"/>
      <c r="AM903" s="324"/>
      <c r="AN903" s="493"/>
      <c r="AO903" s="494"/>
      <c r="AP903" s="495"/>
      <c r="AQ903" s="388"/>
      <c r="AR903" s="374"/>
      <c r="AS903" s="329"/>
      <c r="AT903" s="329"/>
    </row>
    <row r="904" spans="38:46" ht="15.75">
      <c r="AL904" s="329"/>
      <c r="AM904" s="324"/>
      <c r="AN904" s="493"/>
      <c r="AO904" s="494"/>
      <c r="AP904" s="495"/>
      <c r="AQ904" s="388"/>
      <c r="AR904" s="374"/>
      <c r="AS904" s="329"/>
      <c r="AT904" s="329"/>
    </row>
    <row r="905" spans="38:46" ht="15.75">
      <c r="AL905" s="329"/>
      <c r="AM905" s="324"/>
      <c r="AN905" s="493"/>
      <c r="AO905" s="494"/>
      <c r="AP905" s="495"/>
      <c r="AQ905" s="388"/>
      <c r="AR905" s="374"/>
      <c r="AS905" s="329"/>
      <c r="AT905" s="329"/>
    </row>
    <row r="906" spans="38:46" ht="15.75">
      <c r="AL906" s="329"/>
      <c r="AM906" s="324"/>
      <c r="AN906" s="493"/>
      <c r="AO906" s="494"/>
      <c r="AP906" s="495"/>
      <c r="AQ906" s="388"/>
      <c r="AR906" s="374"/>
      <c r="AS906" s="329"/>
      <c r="AT906" s="329"/>
    </row>
    <row r="907" spans="38:46" ht="15.75">
      <c r="AL907" s="329"/>
      <c r="AM907" s="324"/>
      <c r="AN907" s="493"/>
      <c r="AO907" s="494"/>
      <c r="AP907" s="495"/>
      <c r="AQ907" s="388"/>
      <c r="AR907" s="374"/>
      <c r="AS907" s="329"/>
      <c r="AT907" s="329"/>
    </row>
    <row r="908" spans="38:46" ht="15.75">
      <c r="AL908" s="329"/>
      <c r="AM908" s="324"/>
      <c r="AN908" s="493"/>
      <c r="AO908" s="494"/>
      <c r="AP908" s="495"/>
      <c r="AQ908" s="388"/>
      <c r="AR908" s="374"/>
      <c r="AS908" s="329"/>
      <c r="AT908" s="329"/>
    </row>
    <row r="909" spans="38:46" ht="15.75">
      <c r="AL909" s="329"/>
      <c r="AM909" s="324"/>
      <c r="AN909" s="493"/>
      <c r="AO909" s="494"/>
      <c r="AP909" s="495"/>
      <c r="AQ909" s="388"/>
      <c r="AR909" s="374"/>
      <c r="AS909" s="329"/>
      <c r="AT909" s="329"/>
    </row>
    <row r="910" spans="38:46" ht="15.75">
      <c r="AL910" s="329"/>
      <c r="AM910" s="324"/>
      <c r="AN910" s="493"/>
      <c r="AO910" s="494"/>
      <c r="AP910" s="495"/>
      <c r="AQ910" s="388"/>
      <c r="AR910" s="374"/>
      <c r="AS910" s="329"/>
      <c r="AT910" s="329"/>
    </row>
    <row r="911" spans="38:46" ht="15.75">
      <c r="AL911" s="329"/>
      <c r="AM911" s="324"/>
      <c r="AN911" s="493"/>
      <c r="AO911" s="494"/>
      <c r="AP911" s="495"/>
      <c r="AQ911" s="388"/>
      <c r="AR911" s="374"/>
      <c r="AS911" s="329"/>
      <c r="AT911" s="329"/>
    </row>
    <row r="912" spans="38:46" ht="15.75">
      <c r="AL912" s="329"/>
      <c r="AM912" s="324"/>
      <c r="AN912" s="493"/>
      <c r="AO912" s="494"/>
      <c r="AP912" s="495"/>
      <c r="AQ912" s="388"/>
      <c r="AR912" s="374"/>
      <c r="AS912" s="329"/>
      <c r="AT912" s="329"/>
    </row>
    <row r="913" spans="38:46" ht="15.75">
      <c r="AL913" s="329"/>
      <c r="AM913" s="324"/>
      <c r="AN913" s="493"/>
      <c r="AO913" s="494"/>
      <c r="AP913" s="495"/>
      <c r="AQ913" s="388"/>
      <c r="AR913" s="374"/>
      <c r="AS913" s="329"/>
      <c r="AT913" s="329"/>
    </row>
    <row r="914" spans="38:46" ht="15.75">
      <c r="AL914" s="329"/>
      <c r="AM914" s="324"/>
      <c r="AN914" s="493"/>
      <c r="AO914" s="494"/>
      <c r="AP914" s="495"/>
      <c r="AQ914" s="388"/>
      <c r="AR914" s="374"/>
      <c r="AS914" s="329"/>
      <c r="AT914" s="329"/>
    </row>
    <row r="915" spans="38:46" ht="15.75">
      <c r="AL915" s="329"/>
      <c r="AM915" s="324"/>
      <c r="AN915" s="493"/>
      <c r="AO915" s="494"/>
      <c r="AP915" s="495"/>
      <c r="AQ915" s="388"/>
      <c r="AR915" s="374"/>
      <c r="AS915" s="329"/>
      <c r="AT915" s="329"/>
    </row>
    <row r="916" spans="38:46" ht="15.75">
      <c r="AL916" s="329"/>
      <c r="AM916" s="324"/>
      <c r="AN916" s="493"/>
      <c r="AO916" s="494"/>
      <c r="AP916" s="495"/>
      <c r="AQ916" s="388"/>
      <c r="AR916" s="374"/>
      <c r="AS916" s="329"/>
      <c r="AT916" s="329"/>
    </row>
    <row r="917" spans="38:46" ht="15.75">
      <c r="AL917" s="329"/>
      <c r="AM917" s="324"/>
      <c r="AN917" s="493"/>
      <c r="AO917" s="494"/>
      <c r="AP917" s="495"/>
      <c r="AQ917" s="388"/>
      <c r="AR917" s="374"/>
      <c r="AS917" s="329"/>
      <c r="AT917" s="329"/>
    </row>
    <row r="918" spans="38:46" ht="15.75">
      <c r="AL918" s="329"/>
      <c r="AM918" s="324"/>
      <c r="AN918" s="493"/>
      <c r="AO918" s="494"/>
      <c r="AP918" s="495"/>
      <c r="AQ918" s="388"/>
      <c r="AR918" s="374"/>
      <c r="AS918" s="329"/>
      <c r="AT918" s="329"/>
    </row>
    <row r="919" spans="38:46" ht="15.75">
      <c r="AL919" s="329"/>
      <c r="AM919" s="324"/>
      <c r="AN919" s="493"/>
      <c r="AO919" s="494"/>
      <c r="AP919" s="495"/>
      <c r="AQ919" s="388"/>
      <c r="AR919" s="374"/>
      <c r="AS919" s="329"/>
      <c r="AT919" s="329"/>
    </row>
    <row r="920" spans="38:46" ht="15.75">
      <c r="AL920" s="329"/>
      <c r="AM920" s="324"/>
      <c r="AN920" s="493"/>
      <c r="AO920" s="494"/>
      <c r="AP920" s="495"/>
      <c r="AQ920" s="388"/>
      <c r="AR920" s="374"/>
      <c r="AS920" s="329"/>
      <c r="AT920" s="329"/>
    </row>
    <row r="921" spans="38:46" ht="15.75">
      <c r="AL921" s="329"/>
      <c r="AM921" s="324"/>
      <c r="AN921" s="493"/>
      <c r="AO921" s="494"/>
      <c r="AP921" s="495"/>
      <c r="AQ921" s="388"/>
      <c r="AR921" s="374"/>
      <c r="AS921" s="329"/>
      <c r="AT921" s="329"/>
    </row>
    <row r="922" spans="38:46" ht="15.75">
      <c r="AL922" s="329"/>
      <c r="AM922" s="324"/>
      <c r="AN922" s="493"/>
      <c r="AO922" s="494"/>
      <c r="AP922" s="495"/>
      <c r="AQ922" s="388"/>
      <c r="AR922" s="374"/>
      <c r="AS922" s="329"/>
      <c r="AT922" s="329"/>
    </row>
    <row r="923" spans="38:46" ht="15.75">
      <c r="AL923" s="329"/>
      <c r="AM923" s="324"/>
      <c r="AN923" s="493"/>
      <c r="AO923" s="494"/>
      <c r="AP923" s="495"/>
      <c r="AQ923" s="388"/>
      <c r="AR923" s="374"/>
      <c r="AS923" s="329"/>
      <c r="AT923" s="329"/>
    </row>
    <row r="924" spans="38:46" ht="15.75">
      <c r="AL924" s="329"/>
      <c r="AM924" s="324"/>
      <c r="AN924" s="493"/>
      <c r="AO924" s="494"/>
      <c r="AP924" s="495"/>
      <c r="AQ924" s="388"/>
      <c r="AR924" s="374"/>
      <c r="AS924" s="329"/>
      <c r="AT924" s="329"/>
    </row>
    <row r="925" spans="38:46" ht="15.75">
      <c r="AL925" s="329"/>
      <c r="AM925" s="324"/>
      <c r="AN925" s="493"/>
      <c r="AO925" s="494"/>
      <c r="AP925" s="495"/>
      <c r="AQ925" s="388"/>
      <c r="AR925" s="374"/>
      <c r="AS925" s="329"/>
      <c r="AT925" s="329"/>
    </row>
    <row r="926" spans="38:46" ht="15.75">
      <c r="AL926" s="329"/>
      <c r="AM926" s="324"/>
      <c r="AN926" s="493"/>
      <c r="AO926" s="494"/>
      <c r="AP926" s="495"/>
      <c r="AQ926" s="388"/>
      <c r="AR926" s="374"/>
      <c r="AS926" s="329"/>
      <c r="AT926" s="329"/>
    </row>
    <row r="927" spans="38:46" ht="15.75">
      <c r="AL927" s="329"/>
      <c r="AM927" s="324"/>
      <c r="AN927" s="493"/>
      <c r="AO927" s="494"/>
      <c r="AP927" s="495"/>
      <c r="AQ927" s="388"/>
      <c r="AR927" s="374"/>
      <c r="AS927" s="329"/>
      <c r="AT927" s="329"/>
    </row>
    <row r="928" spans="38:46" ht="15.75">
      <c r="AL928" s="329"/>
      <c r="AM928" s="324"/>
      <c r="AN928" s="493"/>
      <c r="AO928" s="494"/>
      <c r="AP928" s="495"/>
      <c r="AQ928" s="388"/>
      <c r="AR928" s="374"/>
      <c r="AS928" s="329"/>
      <c r="AT928" s="329"/>
    </row>
    <row r="929" spans="38:46" ht="15.75">
      <c r="AL929" s="329"/>
      <c r="AM929" s="324"/>
      <c r="AN929" s="493"/>
      <c r="AO929" s="494"/>
      <c r="AP929" s="495"/>
      <c r="AQ929" s="388"/>
      <c r="AR929" s="374"/>
      <c r="AS929" s="329"/>
      <c r="AT929" s="329"/>
    </row>
    <row r="930" spans="38:46" ht="15.75">
      <c r="AL930" s="329"/>
      <c r="AM930" s="324"/>
      <c r="AN930" s="493"/>
      <c r="AO930" s="494"/>
      <c r="AP930" s="495"/>
      <c r="AQ930" s="388"/>
      <c r="AR930" s="374"/>
      <c r="AS930" s="329"/>
      <c r="AT930" s="329"/>
    </row>
    <row r="931" spans="38:46" ht="15.75">
      <c r="AL931" s="329"/>
      <c r="AM931" s="324"/>
      <c r="AN931" s="493"/>
      <c r="AO931" s="494"/>
      <c r="AP931" s="495"/>
      <c r="AQ931" s="388"/>
      <c r="AR931" s="374"/>
      <c r="AS931" s="329"/>
      <c r="AT931" s="329"/>
    </row>
    <row r="932" spans="38:46" ht="15.75">
      <c r="AL932" s="329"/>
      <c r="AM932" s="324"/>
      <c r="AN932" s="493"/>
      <c r="AO932" s="494"/>
      <c r="AP932" s="495"/>
      <c r="AQ932" s="388"/>
      <c r="AR932" s="374"/>
      <c r="AS932" s="329"/>
      <c r="AT932" s="329"/>
    </row>
    <row r="933" spans="38:46" ht="15.75">
      <c r="AL933" s="329"/>
      <c r="AM933" s="324"/>
      <c r="AN933" s="493"/>
      <c r="AO933" s="494"/>
      <c r="AP933" s="495"/>
      <c r="AQ933" s="388"/>
      <c r="AR933" s="374"/>
      <c r="AS933" s="329"/>
      <c r="AT933" s="329"/>
    </row>
    <row r="934" spans="38:46" ht="15.75">
      <c r="AL934" s="329"/>
      <c r="AM934" s="324"/>
      <c r="AN934" s="493"/>
      <c r="AO934" s="494"/>
      <c r="AP934" s="495"/>
      <c r="AQ934" s="388"/>
      <c r="AR934" s="374"/>
      <c r="AS934" s="329"/>
      <c r="AT934" s="329"/>
    </row>
    <row r="935" spans="38:46" ht="15.75">
      <c r="AL935" s="329"/>
      <c r="AM935" s="324"/>
      <c r="AN935" s="493"/>
      <c r="AO935" s="494"/>
      <c r="AP935" s="495"/>
      <c r="AQ935" s="388"/>
      <c r="AR935" s="374"/>
      <c r="AS935" s="329"/>
      <c r="AT935" s="329"/>
    </row>
    <row r="936" spans="38:46" ht="15.75">
      <c r="AL936" s="329"/>
      <c r="AM936" s="324"/>
      <c r="AN936" s="493"/>
      <c r="AO936" s="494"/>
      <c r="AP936" s="495"/>
      <c r="AQ936" s="388"/>
      <c r="AR936" s="374"/>
      <c r="AS936" s="329"/>
      <c r="AT936" s="329"/>
    </row>
    <row r="937" spans="38:46" ht="15.75">
      <c r="AL937" s="329"/>
      <c r="AM937" s="324"/>
      <c r="AN937" s="493"/>
      <c r="AO937" s="494"/>
      <c r="AP937" s="495"/>
      <c r="AQ937" s="388"/>
      <c r="AR937" s="374"/>
      <c r="AS937" s="329"/>
      <c r="AT937" s="329"/>
    </row>
    <row r="938" spans="38:46" ht="15.75">
      <c r="AL938" s="329"/>
      <c r="AM938" s="324"/>
      <c r="AN938" s="493"/>
      <c r="AO938" s="494"/>
      <c r="AP938" s="495"/>
      <c r="AQ938" s="388"/>
      <c r="AR938" s="374"/>
      <c r="AS938" s="329"/>
      <c r="AT938" s="329"/>
    </row>
    <row r="939" spans="38:46" ht="15.75">
      <c r="AL939" s="329"/>
      <c r="AM939" s="324"/>
      <c r="AN939" s="493"/>
      <c r="AO939" s="494"/>
      <c r="AP939" s="495"/>
      <c r="AQ939" s="388"/>
      <c r="AR939" s="374"/>
      <c r="AS939" s="329"/>
      <c r="AT939" s="329"/>
    </row>
    <row r="940" spans="38:46" ht="15.75">
      <c r="AL940" s="329"/>
      <c r="AM940" s="324"/>
      <c r="AN940" s="493"/>
      <c r="AO940" s="494"/>
      <c r="AP940" s="495"/>
      <c r="AQ940" s="388"/>
      <c r="AR940" s="374"/>
      <c r="AS940" s="329"/>
      <c r="AT940" s="329"/>
    </row>
    <row r="941" spans="38:46" ht="15.75">
      <c r="AL941" s="329"/>
      <c r="AM941" s="324"/>
      <c r="AN941" s="493"/>
      <c r="AO941" s="494"/>
      <c r="AP941" s="495"/>
      <c r="AQ941" s="388"/>
      <c r="AR941" s="374"/>
      <c r="AS941" s="329"/>
      <c r="AT941" s="329"/>
    </row>
    <row r="942" spans="38:46" ht="15.75">
      <c r="AL942" s="329"/>
      <c r="AM942" s="324"/>
      <c r="AN942" s="493"/>
      <c r="AO942" s="494"/>
      <c r="AP942" s="495"/>
      <c r="AQ942" s="388"/>
      <c r="AR942" s="374"/>
      <c r="AS942" s="329"/>
      <c r="AT942" s="329"/>
    </row>
    <row r="943" spans="38:46" ht="15.75">
      <c r="AL943" s="329"/>
      <c r="AM943" s="324"/>
      <c r="AN943" s="493"/>
      <c r="AO943" s="494"/>
      <c r="AP943" s="495"/>
      <c r="AQ943" s="388"/>
      <c r="AR943" s="374"/>
      <c r="AS943" s="329"/>
      <c r="AT943" s="329"/>
    </row>
    <row r="944" spans="38:46" ht="15.75">
      <c r="AL944" s="329"/>
      <c r="AM944" s="324"/>
      <c r="AN944" s="493"/>
      <c r="AO944" s="494"/>
      <c r="AP944" s="495"/>
      <c r="AQ944" s="388"/>
      <c r="AR944" s="374"/>
      <c r="AS944" s="329"/>
      <c r="AT944" s="329"/>
    </row>
    <row r="945" spans="38:46" ht="15.75">
      <c r="AL945" s="329"/>
      <c r="AM945" s="324"/>
      <c r="AN945" s="493"/>
      <c r="AO945" s="494"/>
      <c r="AP945" s="495"/>
      <c r="AQ945" s="388"/>
      <c r="AR945" s="374"/>
      <c r="AS945" s="329"/>
      <c r="AT945" s="329"/>
    </row>
    <row r="946" spans="38:46" ht="15.75">
      <c r="AL946" s="329"/>
      <c r="AM946" s="324"/>
      <c r="AN946" s="493"/>
      <c r="AO946" s="494"/>
      <c r="AP946" s="495"/>
      <c r="AQ946" s="388"/>
      <c r="AR946" s="374"/>
      <c r="AS946" s="329"/>
      <c r="AT946" s="329"/>
    </row>
    <row r="947" spans="38:46" ht="15.75">
      <c r="AL947" s="329"/>
      <c r="AM947" s="324"/>
      <c r="AN947" s="493"/>
      <c r="AO947" s="494"/>
      <c r="AP947" s="495"/>
      <c r="AQ947" s="388"/>
      <c r="AR947" s="374"/>
      <c r="AS947" s="329"/>
      <c r="AT947" s="329"/>
    </row>
    <row r="948" spans="38:46" ht="15.75">
      <c r="AL948" s="329"/>
      <c r="AM948" s="324"/>
      <c r="AN948" s="493"/>
      <c r="AO948" s="494"/>
      <c r="AP948" s="495"/>
      <c r="AQ948" s="388"/>
      <c r="AR948" s="374"/>
      <c r="AS948" s="329"/>
      <c r="AT948" s="329"/>
    </row>
    <row r="949" spans="38:46" ht="15.75">
      <c r="AL949" s="329"/>
      <c r="AM949" s="324"/>
      <c r="AN949" s="493"/>
      <c r="AO949" s="494"/>
      <c r="AP949" s="495"/>
      <c r="AQ949" s="388"/>
      <c r="AR949" s="374"/>
      <c r="AS949" s="329"/>
      <c r="AT949" s="329"/>
    </row>
    <row r="950" spans="38:46" ht="15.75">
      <c r="AL950" s="329"/>
      <c r="AM950" s="324"/>
      <c r="AN950" s="493"/>
      <c r="AO950" s="494"/>
      <c r="AP950" s="495"/>
      <c r="AQ950" s="388"/>
      <c r="AR950" s="374"/>
      <c r="AS950" s="329"/>
      <c r="AT950" s="329"/>
    </row>
    <row r="951" spans="38:46" ht="15.75">
      <c r="AL951" s="329"/>
      <c r="AM951" s="324"/>
      <c r="AN951" s="493"/>
      <c r="AO951" s="494"/>
      <c r="AP951" s="495"/>
      <c r="AQ951" s="388"/>
      <c r="AR951" s="374"/>
      <c r="AS951" s="329"/>
      <c r="AT951" s="329"/>
    </row>
    <row r="952" spans="38:46" ht="15.75">
      <c r="AL952" s="329"/>
      <c r="AM952" s="324"/>
      <c r="AN952" s="493"/>
      <c r="AO952" s="494"/>
      <c r="AP952" s="495"/>
      <c r="AQ952" s="388"/>
      <c r="AR952" s="374"/>
      <c r="AS952" s="329"/>
      <c r="AT952" s="329"/>
    </row>
    <row r="953" spans="38:46" ht="15.75">
      <c r="AL953" s="329"/>
      <c r="AM953" s="324"/>
      <c r="AN953" s="493"/>
      <c r="AO953" s="494"/>
      <c r="AP953" s="495"/>
      <c r="AQ953" s="388"/>
      <c r="AR953" s="374"/>
      <c r="AS953" s="329"/>
      <c r="AT953" s="329"/>
    </row>
    <row r="954" spans="38:46" ht="15.75">
      <c r="AL954" s="329"/>
      <c r="AM954" s="324"/>
      <c r="AN954" s="493"/>
      <c r="AO954" s="494"/>
      <c r="AP954" s="495"/>
      <c r="AQ954" s="388"/>
      <c r="AR954" s="374"/>
      <c r="AS954" s="329"/>
      <c r="AT954" s="329"/>
    </row>
    <row r="955" spans="38:46" ht="15.75">
      <c r="AL955" s="329"/>
      <c r="AM955" s="324"/>
      <c r="AN955" s="493"/>
      <c r="AO955" s="494"/>
      <c r="AP955" s="495"/>
      <c r="AQ955" s="388"/>
      <c r="AR955" s="374"/>
      <c r="AS955" s="329"/>
      <c r="AT955" s="329"/>
    </row>
    <row r="956" spans="38:46" ht="15.75">
      <c r="AL956" s="329"/>
      <c r="AM956" s="324"/>
      <c r="AN956" s="493"/>
      <c r="AO956" s="494"/>
      <c r="AP956" s="495"/>
      <c r="AQ956" s="388"/>
      <c r="AR956" s="374"/>
      <c r="AS956" s="329"/>
      <c r="AT956" s="329"/>
    </row>
    <row r="957" spans="38:46" ht="15.75">
      <c r="AL957" s="329"/>
      <c r="AM957" s="324"/>
      <c r="AN957" s="493"/>
      <c r="AO957" s="494"/>
      <c r="AP957" s="495"/>
      <c r="AQ957" s="388"/>
      <c r="AR957" s="374"/>
      <c r="AS957" s="329"/>
      <c r="AT957" s="329"/>
    </row>
    <row r="958" spans="38:46" ht="15.75">
      <c r="AL958" s="329"/>
      <c r="AM958" s="324"/>
      <c r="AN958" s="493"/>
      <c r="AO958" s="494"/>
      <c r="AP958" s="495"/>
      <c r="AQ958" s="388"/>
      <c r="AR958" s="374"/>
      <c r="AS958" s="329"/>
      <c r="AT958" s="329"/>
    </row>
    <row r="959" spans="38:46" ht="15.75">
      <c r="AL959" s="329"/>
      <c r="AM959" s="324"/>
      <c r="AN959" s="493"/>
      <c r="AO959" s="494"/>
      <c r="AP959" s="495"/>
      <c r="AQ959" s="388"/>
      <c r="AR959" s="374"/>
      <c r="AS959" s="329"/>
      <c r="AT959" s="329"/>
    </row>
    <row r="960" spans="38:46" ht="15.75">
      <c r="AL960" s="329"/>
      <c r="AM960" s="324"/>
      <c r="AN960" s="493"/>
      <c r="AO960" s="494"/>
      <c r="AP960" s="495"/>
      <c r="AQ960" s="388"/>
      <c r="AR960" s="374"/>
      <c r="AS960" s="329"/>
      <c r="AT960" s="329"/>
    </row>
    <row r="961" spans="38:46" ht="15.75">
      <c r="AL961" s="329"/>
      <c r="AM961" s="324"/>
      <c r="AN961" s="493"/>
      <c r="AO961" s="494"/>
      <c r="AP961" s="495"/>
      <c r="AQ961" s="388"/>
      <c r="AR961" s="374"/>
      <c r="AS961" s="329"/>
      <c r="AT961" s="329"/>
    </row>
    <row r="962" spans="38:46" ht="15.75">
      <c r="AL962" s="329"/>
      <c r="AM962" s="324"/>
      <c r="AN962" s="493"/>
      <c r="AO962" s="494"/>
      <c r="AP962" s="495"/>
      <c r="AQ962" s="388"/>
      <c r="AR962" s="374"/>
      <c r="AS962" s="329"/>
      <c r="AT962" s="329"/>
    </row>
    <row r="963" spans="38:46" ht="15.75">
      <c r="AL963" s="329"/>
      <c r="AM963" s="324"/>
      <c r="AN963" s="493"/>
      <c r="AO963" s="494"/>
      <c r="AP963" s="495"/>
      <c r="AQ963" s="388"/>
      <c r="AR963" s="374"/>
      <c r="AS963" s="329"/>
      <c r="AT963" s="329"/>
    </row>
    <row r="964" spans="38:46" ht="15.75">
      <c r="AL964" s="329"/>
      <c r="AM964" s="324"/>
      <c r="AN964" s="493"/>
      <c r="AO964" s="494"/>
      <c r="AP964" s="495"/>
      <c r="AQ964" s="388"/>
      <c r="AR964" s="374"/>
      <c r="AS964" s="329"/>
      <c r="AT964" s="329"/>
    </row>
    <row r="965" spans="38:46" ht="15.75">
      <c r="AL965" s="329"/>
      <c r="AM965" s="324"/>
      <c r="AN965" s="493"/>
      <c r="AO965" s="494"/>
      <c r="AP965" s="495"/>
      <c r="AQ965" s="388"/>
      <c r="AR965" s="374"/>
      <c r="AS965" s="329"/>
      <c r="AT965" s="329"/>
    </row>
    <row r="966" spans="38:46" ht="15.75">
      <c r="AL966" s="329"/>
      <c r="AM966" s="324"/>
      <c r="AN966" s="493"/>
      <c r="AO966" s="494"/>
      <c r="AP966" s="495"/>
      <c r="AQ966" s="388"/>
      <c r="AR966" s="374"/>
      <c r="AS966" s="329"/>
      <c r="AT966" s="329"/>
    </row>
    <row r="967" spans="38:46" ht="15.75">
      <c r="AL967" s="329"/>
      <c r="AM967" s="324"/>
      <c r="AN967" s="493"/>
      <c r="AO967" s="494"/>
      <c r="AP967" s="495"/>
      <c r="AQ967" s="388"/>
      <c r="AR967" s="374"/>
      <c r="AS967" s="329"/>
      <c r="AT967" s="329"/>
    </row>
    <row r="968" spans="38:46" ht="15.75">
      <c r="AL968" s="329"/>
      <c r="AM968" s="324"/>
      <c r="AN968" s="493"/>
      <c r="AO968" s="494"/>
      <c r="AP968" s="495"/>
      <c r="AQ968" s="388"/>
      <c r="AR968" s="374"/>
      <c r="AS968" s="329"/>
      <c r="AT968" s="329"/>
    </row>
    <row r="969" spans="38:46" ht="15.75">
      <c r="AL969" s="329"/>
      <c r="AM969" s="324"/>
      <c r="AN969" s="493"/>
      <c r="AO969" s="494"/>
      <c r="AP969" s="495"/>
      <c r="AQ969" s="388"/>
      <c r="AR969" s="374"/>
      <c r="AS969" s="329"/>
      <c r="AT969" s="329"/>
    </row>
    <row r="970" spans="38:46" ht="15.75">
      <c r="AL970" s="329"/>
      <c r="AM970" s="324"/>
      <c r="AN970" s="493"/>
      <c r="AO970" s="494"/>
      <c r="AP970" s="495"/>
      <c r="AQ970" s="388"/>
      <c r="AR970" s="374"/>
      <c r="AS970" s="329"/>
      <c r="AT970" s="329"/>
    </row>
    <row r="971" spans="38:46" ht="15.75">
      <c r="AL971" s="329"/>
      <c r="AM971" s="324"/>
      <c r="AN971" s="493"/>
      <c r="AO971" s="494"/>
      <c r="AP971" s="495"/>
      <c r="AQ971" s="388"/>
      <c r="AR971" s="374"/>
      <c r="AS971" s="329"/>
      <c r="AT971" s="329"/>
    </row>
    <row r="972" spans="38:46" ht="15.75">
      <c r="AL972" s="329"/>
      <c r="AM972" s="324"/>
      <c r="AN972" s="493"/>
      <c r="AO972" s="494"/>
      <c r="AP972" s="495"/>
      <c r="AQ972" s="388"/>
      <c r="AR972" s="374"/>
      <c r="AS972" s="329"/>
      <c r="AT972" s="329"/>
    </row>
    <row r="973" spans="38:46" ht="15.75">
      <c r="AL973" s="329"/>
      <c r="AM973" s="324"/>
      <c r="AN973" s="493"/>
      <c r="AO973" s="494"/>
      <c r="AP973" s="495"/>
      <c r="AQ973" s="388"/>
      <c r="AR973" s="374"/>
      <c r="AS973" s="329"/>
      <c r="AT973" s="329"/>
    </row>
    <row r="974" spans="38:46" ht="15.75">
      <c r="AL974" s="329"/>
      <c r="AM974" s="324"/>
      <c r="AN974" s="493"/>
      <c r="AO974" s="494"/>
      <c r="AP974" s="495"/>
      <c r="AQ974" s="388"/>
      <c r="AR974" s="374"/>
      <c r="AS974" s="329"/>
      <c r="AT974" s="329"/>
    </row>
    <row r="975" spans="38:46" ht="15.75">
      <c r="AL975" s="329"/>
      <c r="AM975" s="324"/>
      <c r="AN975" s="493"/>
      <c r="AO975" s="494"/>
      <c r="AP975" s="495"/>
      <c r="AQ975" s="388"/>
      <c r="AR975" s="374"/>
      <c r="AS975" s="329"/>
      <c r="AT975" s="329"/>
    </row>
    <row r="976" spans="38:46" ht="15.75">
      <c r="AL976" s="329"/>
      <c r="AM976" s="324"/>
      <c r="AN976" s="493"/>
      <c r="AO976" s="494"/>
      <c r="AP976" s="495"/>
      <c r="AQ976" s="388"/>
      <c r="AR976" s="374"/>
      <c r="AS976" s="329"/>
      <c r="AT976" s="329"/>
    </row>
    <row r="977" spans="38:46" ht="15.75">
      <c r="AL977" s="329"/>
      <c r="AM977" s="324"/>
      <c r="AN977" s="493"/>
      <c r="AO977" s="494"/>
      <c r="AP977" s="495"/>
      <c r="AQ977" s="388"/>
      <c r="AR977" s="374"/>
      <c r="AS977" s="329"/>
      <c r="AT977" s="329"/>
    </row>
    <row r="978" spans="38:46" ht="15.75">
      <c r="AL978" s="329"/>
      <c r="AM978" s="324"/>
      <c r="AN978" s="493"/>
      <c r="AO978" s="494"/>
      <c r="AP978" s="495"/>
      <c r="AQ978" s="388"/>
      <c r="AR978" s="374"/>
      <c r="AS978" s="329"/>
      <c r="AT978" s="329"/>
    </row>
    <row r="979" spans="38:46" ht="15.75">
      <c r="AL979" s="329"/>
      <c r="AM979" s="324"/>
      <c r="AN979" s="493"/>
      <c r="AO979" s="494"/>
      <c r="AP979" s="495"/>
      <c r="AQ979" s="388"/>
      <c r="AR979" s="374"/>
      <c r="AS979" s="329"/>
      <c r="AT979" s="329"/>
    </row>
    <row r="980" spans="38:46" ht="15.75">
      <c r="AL980" s="329"/>
      <c r="AM980" s="324"/>
      <c r="AN980" s="493"/>
      <c r="AO980" s="494"/>
      <c r="AP980" s="495"/>
      <c r="AQ980" s="388"/>
      <c r="AR980" s="374"/>
      <c r="AS980" s="329"/>
      <c r="AT980" s="329"/>
    </row>
    <row r="981" spans="38:46" ht="15.75">
      <c r="AL981" s="329"/>
      <c r="AM981" s="324"/>
      <c r="AN981" s="493"/>
      <c r="AO981" s="494"/>
      <c r="AP981" s="495"/>
      <c r="AQ981" s="388"/>
      <c r="AR981" s="374"/>
      <c r="AS981" s="329"/>
      <c r="AT981" s="329"/>
    </row>
    <row r="982" spans="38:46" ht="15.75">
      <c r="AL982" s="329"/>
      <c r="AM982" s="324"/>
      <c r="AN982" s="493"/>
      <c r="AO982" s="494"/>
      <c r="AP982" s="495"/>
      <c r="AQ982" s="388"/>
      <c r="AR982" s="374"/>
      <c r="AS982" s="329"/>
      <c r="AT982" s="329"/>
    </row>
    <row r="983" spans="38:46" ht="15.75">
      <c r="AL983" s="329"/>
      <c r="AM983" s="324"/>
      <c r="AN983" s="493"/>
      <c r="AO983" s="494"/>
      <c r="AP983" s="495"/>
      <c r="AQ983" s="388"/>
      <c r="AR983" s="374"/>
      <c r="AS983" s="329"/>
      <c r="AT983" s="329"/>
    </row>
    <row r="984" spans="38:46" ht="15.75">
      <c r="AL984" s="329"/>
      <c r="AM984" s="324"/>
      <c r="AN984" s="493"/>
      <c r="AO984" s="494"/>
      <c r="AP984" s="495"/>
      <c r="AQ984" s="388"/>
      <c r="AR984" s="374"/>
      <c r="AS984" s="329"/>
      <c r="AT984" s="329"/>
    </row>
    <row r="985" spans="38:46" ht="15.75">
      <c r="AL985" s="329"/>
      <c r="AM985" s="324"/>
      <c r="AN985" s="493"/>
      <c r="AO985" s="494"/>
      <c r="AP985" s="495"/>
      <c r="AQ985" s="388"/>
      <c r="AR985" s="374"/>
      <c r="AS985" s="329"/>
      <c r="AT985" s="329"/>
    </row>
    <row r="986" spans="38:46" ht="15.75">
      <c r="AL986" s="329"/>
      <c r="AM986" s="324"/>
      <c r="AN986" s="493"/>
      <c r="AO986" s="494"/>
      <c r="AP986" s="495"/>
      <c r="AQ986" s="388"/>
      <c r="AR986" s="374"/>
      <c r="AS986" s="329"/>
      <c r="AT986" s="329"/>
    </row>
    <row r="987" spans="38:46" ht="15.75">
      <c r="AL987" s="329"/>
      <c r="AM987" s="324"/>
      <c r="AN987" s="493"/>
      <c r="AO987" s="494"/>
      <c r="AP987" s="495"/>
      <c r="AQ987" s="388"/>
      <c r="AR987" s="374"/>
      <c r="AS987" s="329"/>
      <c r="AT987" s="329"/>
    </row>
    <row r="988" spans="38:46" ht="15.75">
      <c r="AL988" s="329"/>
      <c r="AM988" s="324"/>
      <c r="AN988" s="493"/>
      <c r="AO988" s="494"/>
      <c r="AP988" s="495"/>
      <c r="AQ988" s="388"/>
      <c r="AR988" s="374"/>
      <c r="AS988" s="329"/>
      <c r="AT988" s="329"/>
    </row>
    <row r="989" spans="38:46" ht="15.75">
      <c r="AL989" s="329"/>
      <c r="AM989" s="324"/>
      <c r="AN989" s="493"/>
      <c r="AO989" s="494"/>
      <c r="AP989" s="495"/>
      <c r="AQ989" s="388"/>
      <c r="AR989" s="374"/>
      <c r="AS989" s="329"/>
      <c r="AT989" s="329"/>
    </row>
    <row r="990" spans="38:46" ht="15.75">
      <c r="AL990" s="329"/>
      <c r="AM990" s="324"/>
      <c r="AN990" s="493"/>
      <c r="AO990" s="494"/>
      <c r="AP990" s="495"/>
      <c r="AQ990" s="388"/>
      <c r="AR990" s="374"/>
      <c r="AS990" s="329"/>
      <c r="AT990" s="329"/>
    </row>
    <row r="991" spans="38:46" ht="15.75">
      <c r="AL991" s="329"/>
      <c r="AM991" s="324"/>
      <c r="AN991" s="493"/>
      <c r="AO991" s="494"/>
      <c r="AP991" s="495"/>
      <c r="AQ991" s="388"/>
      <c r="AR991" s="374"/>
      <c r="AS991" s="329"/>
      <c r="AT991" s="329"/>
    </row>
    <row r="992" spans="38:46" ht="15.75">
      <c r="AL992" s="329"/>
      <c r="AM992" s="324"/>
      <c r="AN992" s="493"/>
      <c r="AO992" s="494"/>
      <c r="AP992" s="495"/>
      <c r="AQ992" s="388"/>
      <c r="AR992" s="374"/>
      <c r="AS992" s="329"/>
      <c r="AT992" s="329"/>
    </row>
    <row r="993" spans="38:46" ht="15.75">
      <c r="AL993" s="329"/>
      <c r="AM993" s="324"/>
      <c r="AN993" s="493"/>
      <c r="AO993" s="494"/>
      <c r="AP993" s="495"/>
      <c r="AQ993" s="388"/>
      <c r="AR993" s="374"/>
      <c r="AS993" s="329"/>
      <c r="AT993" s="329"/>
    </row>
    <row r="994" spans="38:46" ht="15.75">
      <c r="AL994" s="329"/>
      <c r="AM994" s="324"/>
      <c r="AN994" s="493"/>
      <c r="AO994" s="494"/>
      <c r="AP994" s="495"/>
      <c r="AQ994" s="388"/>
      <c r="AR994" s="374"/>
      <c r="AS994" s="329"/>
      <c r="AT994" s="329"/>
    </row>
    <row r="995" spans="38:46" ht="15.75">
      <c r="AL995" s="329"/>
      <c r="AM995" s="324"/>
      <c r="AN995" s="493"/>
      <c r="AO995" s="494"/>
      <c r="AP995" s="495"/>
      <c r="AQ995" s="388"/>
      <c r="AR995" s="374"/>
      <c r="AS995" s="329"/>
      <c r="AT995" s="329"/>
    </row>
    <row r="996" spans="38:46" ht="15.75">
      <c r="AL996" s="329"/>
      <c r="AM996" s="324"/>
      <c r="AN996" s="493"/>
      <c r="AO996" s="494"/>
      <c r="AP996" s="495"/>
      <c r="AQ996" s="388"/>
      <c r="AR996" s="374"/>
      <c r="AS996" s="329"/>
      <c r="AT996" s="329"/>
    </row>
    <row r="997" spans="38:46" ht="15.75">
      <c r="AL997" s="329"/>
      <c r="AM997" s="324"/>
      <c r="AN997" s="493"/>
      <c r="AO997" s="494"/>
      <c r="AP997" s="495"/>
      <c r="AQ997" s="388"/>
      <c r="AR997" s="374"/>
      <c r="AS997" s="329"/>
      <c r="AT997" s="329"/>
    </row>
    <row r="998" spans="38:46" ht="15.75">
      <c r="AL998" s="329"/>
      <c r="AM998" s="324"/>
      <c r="AN998" s="493"/>
      <c r="AO998" s="494"/>
      <c r="AP998" s="495"/>
      <c r="AQ998" s="388"/>
      <c r="AR998" s="374"/>
      <c r="AS998" s="329"/>
      <c r="AT998" s="329"/>
    </row>
    <row r="999" spans="38:46" ht="15.75">
      <c r="AL999" s="329"/>
      <c r="AM999" s="324"/>
      <c r="AN999" s="493"/>
      <c r="AO999" s="494"/>
      <c r="AP999" s="495"/>
      <c r="AQ999" s="388"/>
      <c r="AR999" s="374"/>
      <c r="AS999" s="329"/>
      <c r="AT999" s="329"/>
    </row>
    <row r="1000" spans="38:46" ht="15.75">
      <c r="AL1000" s="329"/>
      <c r="AM1000" s="324"/>
      <c r="AN1000" s="493"/>
      <c r="AO1000" s="494"/>
      <c r="AP1000" s="495"/>
      <c r="AQ1000" s="388"/>
      <c r="AR1000" s="374"/>
      <c r="AS1000" s="329"/>
      <c r="AT1000" s="329"/>
    </row>
    <row r="1001" spans="38:46" ht="15.75">
      <c r="AL1001" s="329"/>
      <c r="AM1001" s="324"/>
      <c r="AN1001" s="493"/>
      <c r="AO1001" s="494"/>
      <c r="AP1001" s="495"/>
      <c r="AQ1001" s="388"/>
      <c r="AR1001" s="374"/>
      <c r="AS1001" s="329"/>
      <c r="AT1001" s="329"/>
    </row>
    <row r="1002" spans="38:46" ht="15.75">
      <c r="AL1002" s="329"/>
      <c r="AM1002" s="324"/>
      <c r="AN1002" s="493"/>
      <c r="AO1002" s="494"/>
      <c r="AP1002" s="495"/>
      <c r="AQ1002" s="388"/>
      <c r="AR1002" s="374"/>
      <c r="AS1002" s="329"/>
      <c r="AT1002" s="329"/>
    </row>
    <row r="1003" spans="38:46" ht="15.75">
      <c r="AL1003" s="329"/>
      <c r="AM1003" s="324"/>
      <c r="AN1003" s="493"/>
      <c r="AO1003" s="494"/>
      <c r="AP1003" s="495"/>
      <c r="AQ1003" s="388"/>
      <c r="AR1003" s="374"/>
      <c r="AS1003" s="329"/>
      <c r="AT1003" s="329"/>
    </row>
    <row r="1004" spans="38:46" ht="15.75">
      <c r="AL1004" s="329"/>
      <c r="AM1004" s="324"/>
      <c r="AN1004" s="493"/>
      <c r="AO1004" s="494"/>
      <c r="AP1004" s="495"/>
      <c r="AQ1004" s="388"/>
      <c r="AR1004" s="374"/>
      <c r="AS1004" s="329"/>
      <c r="AT1004" s="329"/>
    </row>
    <row r="1005" spans="38:46" ht="15.75">
      <c r="AL1005" s="329"/>
      <c r="AM1005" s="324"/>
      <c r="AN1005" s="493"/>
      <c r="AO1005" s="494"/>
      <c r="AP1005" s="495"/>
      <c r="AQ1005" s="388"/>
      <c r="AR1005" s="374"/>
      <c r="AS1005" s="329"/>
      <c r="AT1005" s="329"/>
    </row>
    <row r="1006" spans="38:46" ht="15.75">
      <c r="AL1006" s="329"/>
      <c r="AM1006" s="324"/>
      <c r="AN1006" s="493"/>
      <c r="AO1006" s="494"/>
      <c r="AP1006" s="495"/>
      <c r="AQ1006" s="388"/>
      <c r="AR1006" s="374"/>
      <c r="AS1006" s="329"/>
      <c r="AT1006" s="329"/>
    </row>
    <row r="1007" spans="38:46" ht="15.75">
      <c r="AL1007" s="329"/>
      <c r="AM1007" s="324"/>
      <c r="AN1007" s="493"/>
      <c r="AO1007" s="494"/>
      <c r="AP1007" s="495"/>
      <c r="AQ1007" s="388"/>
      <c r="AR1007" s="374"/>
      <c r="AS1007" s="329"/>
      <c r="AT1007" s="329"/>
    </row>
    <row r="1008" spans="38:46" ht="15.75">
      <c r="AL1008" s="329"/>
      <c r="AM1008" s="324"/>
      <c r="AN1008" s="493"/>
      <c r="AO1008" s="494"/>
      <c r="AP1008" s="495"/>
      <c r="AQ1008" s="388"/>
      <c r="AR1008" s="374"/>
      <c r="AS1008" s="329"/>
      <c r="AT1008" s="329"/>
    </row>
    <row r="1009" spans="38:46" ht="15.75">
      <c r="AL1009" s="329"/>
      <c r="AM1009" s="324"/>
      <c r="AN1009" s="493"/>
      <c r="AO1009" s="494"/>
      <c r="AP1009" s="495"/>
      <c r="AQ1009" s="388"/>
      <c r="AR1009" s="374"/>
      <c r="AS1009" s="329"/>
      <c r="AT1009" s="329"/>
    </row>
    <row r="1010" spans="38:46" ht="15.75">
      <c r="AL1010" s="329"/>
      <c r="AM1010" s="324"/>
      <c r="AN1010" s="493"/>
      <c r="AO1010" s="494"/>
      <c r="AP1010" s="495"/>
      <c r="AQ1010" s="388"/>
      <c r="AR1010" s="374"/>
      <c r="AS1010" s="329"/>
      <c r="AT1010" s="329"/>
    </row>
    <row r="1011" spans="38:46" ht="15.75">
      <c r="AL1011" s="329"/>
      <c r="AM1011" s="324"/>
      <c r="AN1011" s="493"/>
      <c r="AO1011" s="494"/>
      <c r="AP1011" s="495"/>
      <c r="AQ1011" s="388"/>
      <c r="AR1011" s="374"/>
      <c r="AS1011" s="329"/>
      <c r="AT1011" s="329"/>
    </row>
    <row r="1012" spans="38:46" ht="15.75">
      <c r="AL1012" s="329"/>
      <c r="AM1012" s="324"/>
      <c r="AN1012" s="493"/>
      <c r="AO1012" s="494"/>
      <c r="AP1012" s="495"/>
      <c r="AQ1012" s="388"/>
      <c r="AR1012" s="374"/>
      <c r="AS1012" s="329"/>
      <c r="AT1012" s="329"/>
    </row>
    <row r="1013" spans="38:46" ht="15.75">
      <c r="AL1013" s="329"/>
      <c r="AM1013" s="324"/>
      <c r="AN1013" s="493"/>
      <c r="AO1013" s="494"/>
      <c r="AP1013" s="495"/>
      <c r="AQ1013" s="388"/>
      <c r="AR1013" s="374"/>
      <c r="AS1013" s="329"/>
      <c r="AT1013" s="329"/>
    </row>
    <row r="1014" spans="38:46" ht="15.75">
      <c r="AL1014" s="329"/>
      <c r="AM1014" s="324"/>
      <c r="AN1014" s="493"/>
      <c r="AO1014" s="494"/>
      <c r="AP1014" s="495"/>
      <c r="AQ1014" s="388"/>
      <c r="AR1014" s="374"/>
      <c r="AS1014" s="329"/>
      <c r="AT1014" s="329"/>
    </row>
    <row r="1015" spans="38:46" ht="15.75">
      <c r="AL1015" s="329"/>
      <c r="AM1015" s="324"/>
      <c r="AN1015" s="493"/>
      <c r="AO1015" s="494"/>
      <c r="AP1015" s="495"/>
      <c r="AQ1015" s="388"/>
      <c r="AR1015" s="374"/>
      <c r="AS1015" s="329"/>
      <c r="AT1015" s="329"/>
    </row>
    <row r="1016" spans="38:46" ht="15.75">
      <c r="AL1016" s="329"/>
      <c r="AM1016" s="324"/>
      <c r="AN1016" s="493"/>
      <c r="AO1016" s="494"/>
      <c r="AP1016" s="495"/>
      <c r="AQ1016" s="388"/>
      <c r="AR1016" s="374"/>
      <c r="AS1016" s="329"/>
      <c r="AT1016" s="329"/>
    </row>
    <row r="1017" spans="38:46" ht="15.75">
      <c r="AL1017" s="329"/>
      <c r="AM1017" s="324"/>
      <c r="AN1017" s="493"/>
      <c r="AO1017" s="494"/>
      <c r="AP1017" s="495"/>
      <c r="AQ1017" s="388"/>
      <c r="AR1017" s="374"/>
      <c r="AS1017" s="329"/>
      <c r="AT1017" s="329"/>
    </row>
    <row r="1018" spans="38:46" ht="15.75">
      <c r="AL1018" s="329"/>
      <c r="AM1018" s="324"/>
      <c r="AN1018" s="493"/>
      <c r="AO1018" s="494"/>
      <c r="AP1018" s="495"/>
      <c r="AQ1018" s="388"/>
      <c r="AR1018" s="374"/>
      <c r="AS1018" s="329"/>
      <c r="AT1018" s="329"/>
    </row>
    <row r="1019" spans="38:46" ht="15.75">
      <c r="AL1019" s="329"/>
      <c r="AM1019" s="324"/>
      <c r="AN1019" s="493"/>
      <c r="AO1019" s="494"/>
      <c r="AP1019" s="495"/>
      <c r="AQ1019" s="388"/>
      <c r="AR1019" s="374"/>
      <c r="AS1019" s="329"/>
      <c r="AT1019" s="329"/>
    </row>
    <row r="1020" spans="38:46" ht="15.75">
      <c r="AL1020" s="329"/>
      <c r="AM1020" s="324"/>
      <c r="AN1020" s="493"/>
      <c r="AO1020" s="494"/>
      <c r="AP1020" s="495"/>
      <c r="AQ1020" s="388"/>
      <c r="AR1020" s="374"/>
      <c r="AS1020" s="329"/>
      <c r="AT1020" s="329"/>
    </row>
    <row r="1021" spans="38:46" ht="15.75">
      <c r="AL1021" s="329"/>
      <c r="AM1021" s="324"/>
      <c r="AN1021" s="493"/>
      <c r="AO1021" s="494"/>
      <c r="AP1021" s="495"/>
      <c r="AQ1021" s="388"/>
      <c r="AR1021" s="374"/>
      <c r="AS1021" s="329"/>
      <c r="AT1021" s="329"/>
    </row>
    <row r="1022" spans="38:46" ht="15.75">
      <c r="AL1022" s="329"/>
      <c r="AM1022" s="324"/>
      <c r="AN1022" s="493"/>
      <c r="AO1022" s="494"/>
      <c r="AP1022" s="495"/>
      <c r="AQ1022" s="388"/>
      <c r="AR1022" s="374"/>
      <c r="AS1022" s="329"/>
      <c r="AT1022" s="329"/>
    </row>
    <row r="1023" spans="38:46" ht="15.75">
      <c r="AL1023" s="329"/>
      <c r="AM1023" s="324"/>
      <c r="AN1023" s="493"/>
      <c r="AO1023" s="494"/>
      <c r="AP1023" s="495"/>
      <c r="AQ1023" s="388"/>
      <c r="AR1023" s="374"/>
      <c r="AS1023" s="329"/>
      <c r="AT1023" s="329"/>
    </row>
    <row r="1024" spans="38:46" ht="15.75">
      <c r="AL1024" s="329"/>
      <c r="AM1024" s="324"/>
      <c r="AN1024" s="493"/>
      <c r="AO1024" s="494"/>
      <c r="AP1024" s="495"/>
      <c r="AQ1024" s="388"/>
      <c r="AR1024" s="374"/>
      <c r="AS1024" s="329"/>
      <c r="AT1024" s="329"/>
    </row>
    <row r="1025" spans="38:46" ht="15.75">
      <c r="AL1025" s="329"/>
      <c r="AM1025" s="324"/>
      <c r="AN1025" s="493"/>
      <c r="AO1025" s="494"/>
      <c r="AP1025" s="495"/>
      <c r="AQ1025" s="388"/>
      <c r="AR1025" s="374"/>
      <c r="AS1025" s="329"/>
      <c r="AT1025" s="329"/>
    </row>
    <row r="1026" spans="38:46" ht="15.75">
      <c r="AL1026" s="329"/>
      <c r="AM1026" s="324"/>
      <c r="AN1026" s="493"/>
      <c r="AO1026" s="494"/>
      <c r="AP1026" s="495"/>
      <c r="AQ1026" s="388"/>
      <c r="AR1026" s="374"/>
      <c r="AS1026" s="329"/>
      <c r="AT1026" s="329"/>
    </row>
    <row r="1027" spans="38:46" ht="15.75">
      <c r="AL1027" s="329"/>
      <c r="AM1027" s="324"/>
      <c r="AN1027" s="493"/>
      <c r="AO1027" s="494"/>
      <c r="AP1027" s="495"/>
      <c r="AQ1027" s="388"/>
      <c r="AR1027" s="374"/>
      <c r="AS1027" s="329"/>
      <c r="AT1027" s="329"/>
    </row>
    <row r="1028" spans="38:46" ht="15.75">
      <c r="AL1028" s="329"/>
      <c r="AM1028" s="324"/>
      <c r="AN1028" s="493"/>
      <c r="AO1028" s="494"/>
      <c r="AP1028" s="495"/>
      <c r="AQ1028" s="388"/>
      <c r="AR1028" s="374"/>
      <c r="AS1028" s="329"/>
      <c r="AT1028" s="329"/>
    </row>
    <row r="1029" spans="38:46" ht="15.75">
      <c r="AL1029" s="329"/>
      <c r="AM1029" s="324"/>
      <c r="AN1029" s="493"/>
      <c r="AO1029" s="494"/>
      <c r="AP1029" s="495"/>
      <c r="AQ1029" s="388"/>
      <c r="AR1029" s="374"/>
      <c r="AS1029" s="329"/>
      <c r="AT1029" s="329"/>
    </row>
    <row r="1030" spans="38:46" ht="15.75">
      <c r="AL1030" s="329"/>
      <c r="AM1030" s="324"/>
      <c r="AN1030" s="493"/>
      <c r="AO1030" s="494"/>
      <c r="AP1030" s="495"/>
      <c r="AQ1030" s="388"/>
      <c r="AR1030" s="374"/>
      <c r="AS1030" s="329"/>
      <c r="AT1030" s="329"/>
    </row>
    <row r="1031" spans="38:46" ht="15.75">
      <c r="AL1031" s="329"/>
      <c r="AM1031" s="324"/>
      <c r="AN1031" s="493"/>
      <c r="AO1031" s="494"/>
      <c r="AP1031" s="495"/>
      <c r="AQ1031" s="388"/>
      <c r="AR1031" s="374"/>
      <c r="AS1031" s="329"/>
      <c r="AT1031" s="329"/>
    </row>
    <row r="1032" spans="38:46" ht="15.75">
      <c r="AL1032" s="329"/>
      <c r="AM1032" s="324"/>
      <c r="AN1032" s="493"/>
      <c r="AO1032" s="494"/>
      <c r="AP1032" s="495"/>
      <c r="AQ1032" s="388"/>
      <c r="AR1032" s="374"/>
      <c r="AS1032" s="329"/>
      <c r="AT1032" s="329"/>
    </row>
    <row r="1033" spans="38:46" ht="15.75">
      <c r="AL1033" s="329"/>
      <c r="AM1033" s="324"/>
      <c r="AN1033" s="493"/>
      <c r="AO1033" s="494"/>
      <c r="AP1033" s="495"/>
      <c r="AQ1033" s="388"/>
      <c r="AR1033" s="374"/>
      <c r="AS1033" s="329"/>
      <c r="AT1033" s="329"/>
    </row>
    <row r="1034" spans="38:46" ht="15.75">
      <c r="AL1034" s="329"/>
      <c r="AM1034" s="324"/>
      <c r="AN1034" s="493"/>
      <c r="AO1034" s="494"/>
      <c r="AP1034" s="495"/>
      <c r="AQ1034" s="388"/>
      <c r="AR1034" s="374"/>
      <c r="AS1034" s="329"/>
      <c r="AT1034" s="329"/>
    </row>
    <row r="1035" spans="38:46" ht="15.75">
      <c r="AL1035" s="329"/>
      <c r="AM1035" s="324"/>
      <c r="AN1035" s="493"/>
      <c r="AO1035" s="494"/>
      <c r="AP1035" s="495"/>
      <c r="AQ1035" s="388"/>
      <c r="AR1035" s="374"/>
      <c r="AS1035" s="329"/>
      <c r="AT1035" s="329"/>
    </row>
    <row r="1036" spans="38:46" ht="15.75">
      <c r="AL1036" s="329"/>
      <c r="AM1036" s="324"/>
      <c r="AN1036" s="493"/>
      <c r="AO1036" s="494"/>
      <c r="AP1036" s="495"/>
      <c r="AQ1036" s="388"/>
      <c r="AR1036" s="374"/>
      <c r="AS1036" s="329"/>
      <c r="AT1036" s="329"/>
    </row>
    <row r="1037" spans="38:46" ht="15.75">
      <c r="AL1037" s="329"/>
      <c r="AM1037" s="324"/>
      <c r="AN1037" s="493"/>
      <c r="AO1037" s="494"/>
      <c r="AP1037" s="495"/>
      <c r="AQ1037" s="388"/>
      <c r="AR1037" s="374"/>
      <c r="AS1037" s="329"/>
      <c r="AT1037" s="329"/>
    </row>
    <row r="1038" spans="38:46" ht="15.75">
      <c r="AL1038" s="329"/>
      <c r="AM1038" s="324"/>
      <c r="AN1038" s="493"/>
      <c r="AO1038" s="494"/>
      <c r="AP1038" s="495"/>
      <c r="AQ1038" s="388"/>
      <c r="AR1038" s="374"/>
      <c r="AS1038" s="329"/>
      <c r="AT1038" s="329"/>
    </row>
    <row r="1039" spans="38:46" ht="15.75">
      <c r="AL1039" s="329"/>
      <c r="AM1039" s="324"/>
      <c r="AN1039" s="493"/>
      <c r="AO1039" s="494"/>
      <c r="AP1039" s="495"/>
      <c r="AQ1039" s="388"/>
      <c r="AR1039" s="374"/>
      <c r="AS1039" s="329"/>
      <c r="AT1039" s="329"/>
    </row>
    <row r="1040" spans="38:46" ht="15.75">
      <c r="AL1040" s="329"/>
      <c r="AM1040" s="324"/>
      <c r="AN1040" s="493"/>
      <c r="AO1040" s="494"/>
      <c r="AP1040" s="495"/>
      <c r="AQ1040" s="388"/>
      <c r="AR1040" s="374"/>
      <c r="AS1040" s="329"/>
      <c r="AT1040" s="329"/>
    </row>
    <row r="1041" spans="38:46" ht="15.75">
      <c r="AL1041" s="329"/>
      <c r="AM1041" s="324"/>
      <c r="AN1041" s="493"/>
      <c r="AO1041" s="494"/>
      <c r="AP1041" s="495"/>
      <c r="AQ1041" s="388"/>
      <c r="AR1041" s="374"/>
      <c r="AS1041" s="329"/>
      <c r="AT1041" s="329"/>
    </row>
    <row r="1042" spans="38:46" ht="15.75">
      <c r="AL1042" s="329"/>
      <c r="AM1042" s="324"/>
      <c r="AN1042" s="493"/>
      <c r="AO1042" s="494"/>
      <c r="AP1042" s="495"/>
      <c r="AQ1042" s="388"/>
      <c r="AR1042" s="374"/>
      <c r="AS1042" s="329"/>
      <c r="AT1042" s="329"/>
    </row>
    <row r="1043" spans="38:46" ht="15.75">
      <c r="AL1043" s="329"/>
      <c r="AM1043" s="324"/>
      <c r="AN1043" s="493"/>
      <c r="AO1043" s="494"/>
      <c r="AP1043" s="495"/>
      <c r="AQ1043" s="388"/>
      <c r="AR1043" s="374"/>
      <c r="AS1043" s="329"/>
      <c r="AT1043" s="329"/>
    </row>
    <row r="1044" spans="38:46" ht="15.75">
      <c r="AL1044" s="329"/>
      <c r="AM1044" s="324"/>
      <c r="AN1044" s="493"/>
      <c r="AO1044" s="494"/>
      <c r="AP1044" s="495"/>
      <c r="AQ1044" s="388"/>
      <c r="AR1044" s="374"/>
      <c r="AS1044" s="329"/>
      <c r="AT1044" s="329"/>
    </row>
    <row r="1045" spans="38:46" ht="15.75">
      <c r="AL1045" s="329"/>
      <c r="AM1045" s="324"/>
      <c r="AN1045" s="493"/>
      <c r="AO1045" s="494"/>
      <c r="AP1045" s="495"/>
      <c r="AQ1045" s="388"/>
      <c r="AR1045" s="374"/>
      <c r="AS1045" s="329"/>
      <c r="AT1045" s="329"/>
    </row>
    <row r="1046" spans="38:46" ht="15.75">
      <c r="AL1046" s="329"/>
      <c r="AM1046" s="324"/>
      <c r="AN1046" s="493"/>
      <c r="AO1046" s="494"/>
      <c r="AP1046" s="495"/>
      <c r="AQ1046" s="388"/>
      <c r="AR1046" s="374"/>
      <c r="AS1046" s="329"/>
      <c r="AT1046" s="329"/>
    </row>
    <row r="1047" spans="38:46" ht="15.75">
      <c r="AL1047" s="329"/>
      <c r="AM1047" s="324"/>
      <c r="AN1047" s="493"/>
      <c r="AO1047" s="494"/>
      <c r="AP1047" s="495"/>
      <c r="AQ1047" s="388"/>
      <c r="AR1047" s="374"/>
      <c r="AS1047" s="329"/>
      <c r="AT1047" s="329"/>
    </row>
    <row r="1048" spans="38:46" ht="15.75">
      <c r="AL1048" s="329"/>
      <c r="AM1048" s="324"/>
      <c r="AN1048" s="493"/>
      <c r="AO1048" s="494"/>
      <c r="AP1048" s="495"/>
      <c r="AQ1048" s="388"/>
      <c r="AR1048" s="374"/>
      <c r="AS1048" s="329"/>
      <c r="AT1048" s="329"/>
    </row>
    <row r="1049" spans="38:46" ht="15.75">
      <c r="AL1049" s="329"/>
      <c r="AM1049" s="324"/>
      <c r="AN1049" s="493"/>
      <c r="AO1049" s="494"/>
      <c r="AP1049" s="495"/>
      <c r="AQ1049" s="388"/>
      <c r="AR1049" s="374"/>
      <c r="AS1049" s="329"/>
      <c r="AT1049" s="329"/>
    </row>
    <row r="1050" spans="38:46" ht="15.75">
      <c r="AL1050" s="329"/>
      <c r="AM1050" s="324"/>
      <c r="AN1050" s="493"/>
      <c r="AO1050" s="494"/>
      <c r="AP1050" s="495"/>
      <c r="AQ1050" s="388"/>
      <c r="AR1050" s="374"/>
      <c r="AS1050" s="329"/>
      <c r="AT1050" s="329"/>
    </row>
    <row r="1051" spans="38:46" ht="15.75">
      <c r="AL1051" s="329"/>
      <c r="AM1051" s="324"/>
      <c r="AN1051" s="493"/>
      <c r="AO1051" s="494"/>
      <c r="AP1051" s="495"/>
      <c r="AQ1051" s="388"/>
      <c r="AR1051" s="374"/>
      <c r="AS1051" s="329"/>
      <c r="AT1051" s="329"/>
    </row>
    <row r="1052" spans="38:46" ht="15.75">
      <c r="AL1052" s="329"/>
      <c r="AM1052" s="324"/>
      <c r="AN1052" s="493"/>
      <c r="AO1052" s="494"/>
      <c r="AP1052" s="495"/>
      <c r="AQ1052" s="388"/>
      <c r="AR1052" s="374"/>
      <c r="AS1052" s="329"/>
      <c r="AT1052" s="329"/>
    </row>
    <row r="1053" spans="38:46" ht="15.75">
      <c r="AL1053" s="329"/>
      <c r="AM1053" s="324"/>
      <c r="AN1053" s="493"/>
      <c r="AO1053" s="494"/>
      <c r="AP1053" s="495"/>
      <c r="AQ1053" s="388"/>
      <c r="AR1053" s="374"/>
      <c r="AS1053" s="329"/>
      <c r="AT1053" s="329"/>
    </row>
    <row r="1054" spans="38:46" ht="15.75">
      <c r="AL1054" s="329"/>
      <c r="AM1054" s="324"/>
      <c r="AN1054" s="493"/>
      <c r="AO1054" s="494"/>
      <c r="AP1054" s="495"/>
      <c r="AQ1054" s="388"/>
      <c r="AR1054" s="374"/>
      <c r="AS1054" s="329"/>
      <c r="AT1054" s="329"/>
    </row>
    <row r="1055" spans="38:46" ht="15.75">
      <c r="AL1055" s="329"/>
      <c r="AM1055" s="324"/>
      <c r="AN1055" s="493"/>
      <c r="AO1055" s="494"/>
      <c r="AP1055" s="495"/>
      <c r="AQ1055" s="388"/>
      <c r="AR1055" s="374"/>
      <c r="AS1055" s="329"/>
      <c r="AT1055" s="329"/>
    </row>
    <row r="1056" spans="38:46" ht="15.75">
      <c r="AL1056" s="329"/>
      <c r="AM1056" s="324"/>
      <c r="AN1056" s="493"/>
      <c r="AO1056" s="494"/>
      <c r="AP1056" s="495"/>
      <c r="AQ1056" s="388"/>
      <c r="AR1056" s="374"/>
      <c r="AS1056" s="329"/>
      <c r="AT1056" s="329"/>
    </row>
    <row r="1057" spans="38:46" ht="15.75">
      <c r="AL1057" s="329"/>
      <c r="AM1057" s="324"/>
      <c r="AN1057" s="493"/>
      <c r="AO1057" s="494"/>
      <c r="AP1057" s="495"/>
      <c r="AQ1057" s="388"/>
      <c r="AR1057" s="374"/>
      <c r="AS1057" s="329"/>
      <c r="AT1057" s="329"/>
    </row>
    <row r="1058" spans="38:46" ht="15.75">
      <c r="AL1058" s="329"/>
      <c r="AM1058" s="324"/>
      <c r="AN1058" s="493"/>
      <c r="AO1058" s="494"/>
      <c r="AP1058" s="495"/>
      <c r="AQ1058" s="388"/>
      <c r="AR1058" s="374"/>
      <c r="AS1058" s="329"/>
      <c r="AT1058" s="329"/>
    </row>
    <row r="1059" spans="38:46" ht="15.75">
      <c r="AL1059" s="329"/>
      <c r="AM1059" s="324"/>
      <c r="AN1059" s="493"/>
      <c r="AO1059" s="494"/>
      <c r="AP1059" s="495"/>
      <c r="AQ1059" s="388"/>
      <c r="AR1059" s="374"/>
      <c r="AS1059" s="329"/>
      <c r="AT1059" s="329"/>
    </row>
    <row r="1060" spans="38:46" ht="15.75">
      <c r="AL1060" s="329"/>
      <c r="AM1060" s="324"/>
      <c r="AN1060" s="493"/>
      <c r="AO1060" s="494"/>
      <c r="AP1060" s="495"/>
      <c r="AQ1060" s="388"/>
      <c r="AR1060" s="374"/>
      <c r="AS1060" s="329"/>
      <c r="AT1060" s="329"/>
    </row>
    <row r="1061" spans="38:46" ht="15.75">
      <c r="AL1061" s="329"/>
      <c r="AM1061" s="324"/>
      <c r="AN1061" s="493"/>
      <c r="AO1061" s="494"/>
      <c r="AP1061" s="495"/>
      <c r="AQ1061" s="388"/>
      <c r="AR1061" s="374"/>
      <c r="AS1061" s="329"/>
      <c r="AT1061" s="329"/>
    </row>
    <row r="1062" spans="38:46" ht="15.75">
      <c r="AL1062" s="329"/>
      <c r="AM1062" s="324"/>
      <c r="AN1062" s="493"/>
      <c r="AO1062" s="494"/>
      <c r="AP1062" s="495"/>
      <c r="AQ1062" s="388"/>
      <c r="AR1062" s="374"/>
      <c r="AS1062" s="329"/>
      <c r="AT1062" s="329"/>
    </row>
    <row r="1063" spans="38:46" ht="15.75">
      <c r="AL1063" s="329"/>
      <c r="AM1063" s="324"/>
      <c r="AN1063" s="493"/>
      <c r="AO1063" s="494"/>
      <c r="AP1063" s="495"/>
      <c r="AQ1063" s="388"/>
      <c r="AR1063" s="374"/>
      <c r="AS1063" s="329"/>
      <c r="AT1063" s="329"/>
    </row>
    <row r="1064" spans="38:46" ht="15.75">
      <c r="AL1064" s="329"/>
      <c r="AM1064" s="324"/>
      <c r="AN1064" s="493"/>
      <c r="AO1064" s="494"/>
      <c r="AP1064" s="495"/>
      <c r="AQ1064" s="388"/>
      <c r="AR1064" s="374"/>
      <c r="AS1064" s="329"/>
      <c r="AT1064" s="329"/>
    </row>
    <row r="1065" spans="38:46" ht="15.75">
      <c r="AL1065" s="329"/>
      <c r="AM1065" s="324"/>
      <c r="AN1065" s="493"/>
      <c r="AO1065" s="494"/>
      <c r="AP1065" s="495"/>
      <c r="AQ1065" s="388"/>
      <c r="AR1065" s="374"/>
      <c r="AS1065" s="329"/>
      <c r="AT1065" s="329"/>
    </row>
    <row r="1066" spans="38:46" ht="15.75">
      <c r="AL1066" s="329"/>
      <c r="AM1066" s="324"/>
      <c r="AN1066" s="493"/>
      <c r="AO1066" s="494"/>
      <c r="AP1066" s="495"/>
      <c r="AQ1066" s="388"/>
      <c r="AR1066" s="374"/>
      <c r="AS1066" s="329"/>
      <c r="AT1066" s="329"/>
    </row>
    <row r="1067" spans="38:46" ht="15.75">
      <c r="AL1067" s="329"/>
      <c r="AM1067" s="324"/>
      <c r="AN1067" s="493"/>
      <c r="AO1067" s="494"/>
      <c r="AP1067" s="495"/>
      <c r="AQ1067" s="388"/>
      <c r="AR1067" s="374"/>
      <c r="AS1067" s="329"/>
      <c r="AT1067" s="329"/>
    </row>
    <row r="1068" spans="38:46" ht="15.75">
      <c r="AL1068" s="329"/>
      <c r="AM1068" s="324"/>
      <c r="AN1068" s="493"/>
      <c r="AO1068" s="494"/>
      <c r="AP1068" s="495"/>
      <c r="AQ1068" s="388"/>
      <c r="AR1068" s="374"/>
      <c r="AS1068" s="329"/>
      <c r="AT1068" s="329"/>
    </row>
    <row r="1069" spans="38:46" ht="15.75">
      <c r="AL1069" s="329"/>
      <c r="AM1069" s="324"/>
      <c r="AN1069" s="493"/>
      <c r="AO1069" s="494"/>
      <c r="AP1069" s="495"/>
      <c r="AQ1069" s="388"/>
      <c r="AR1069" s="374"/>
      <c r="AS1069" s="329"/>
      <c r="AT1069" s="329"/>
    </row>
  </sheetData>
  <sheetProtection password="DE47" sheet="1" objects="1" scenarios="1" selectLockedCells="1" selectUnlockedCells="1"/>
  <mergeCells count="9">
    <mergeCell ref="H19:H20"/>
    <mergeCell ref="O19:O20"/>
    <mergeCell ref="F19:G20"/>
    <mergeCell ref="B13:D13"/>
    <mergeCell ref="P25:P26"/>
    <mergeCell ref="P2:S2"/>
    <mergeCell ref="I10:K11"/>
    <mergeCell ref="L10:L11"/>
    <mergeCell ref="O25:O26"/>
  </mergeCells>
  <conditionalFormatting sqref="O19">
    <cfRule type="expression" priority="1" dxfId="13" stopIfTrue="1">
      <formula>$N$25&gt;6.5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B2:AU1069"/>
  <sheetViews>
    <sheetView showGridLines="0" showRowColHeaders="0" showOutlineSymbols="0" workbookViewId="0" topLeftCell="A1">
      <pane xSplit="30" topLeftCell="AR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.8515625" style="176" customWidth="1"/>
    <col min="2" max="2" width="3.421875" style="176" customWidth="1"/>
    <col min="3" max="3" width="2.8515625" style="176" customWidth="1"/>
    <col min="4" max="4" width="2.140625" style="176" customWidth="1"/>
    <col min="5" max="5" width="5.421875" style="176" customWidth="1"/>
    <col min="6" max="6" width="3.57421875" style="176" customWidth="1"/>
    <col min="7" max="7" width="6.7109375" style="176" customWidth="1"/>
    <col min="8" max="8" width="3.28125" style="176" customWidth="1"/>
    <col min="9" max="11" width="2.140625" style="176" customWidth="1"/>
    <col min="12" max="12" width="4.28125" style="176" customWidth="1"/>
    <col min="13" max="13" width="1.421875" style="176" customWidth="1"/>
    <col min="14" max="14" width="4.57421875" style="176" customWidth="1"/>
    <col min="15" max="15" width="11.00390625" style="176" bestFit="1" customWidth="1"/>
    <col min="16" max="16" width="4.28125" style="176" customWidth="1"/>
    <col min="17" max="17" width="2.140625" style="176" customWidth="1"/>
    <col min="18" max="19" width="1.28515625" style="176" customWidth="1"/>
    <col min="20" max="20" width="2.8515625" style="176" customWidth="1"/>
    <col min="21" max="21" width="9.140625" style="176" customWidth="1"/>
    <col min="22" max="22" width="4.28125" style="176" customWidth="1"/>
    <col min="23" max="23" width="22.8515625" style="176" customWidth="1"/>
    <col min="24" max="24" width="16.140625" style="176" customWidth="1"/>
    <col min="25" max="34" width="22.8515625" style="176" customWidth="1"/>
    <col min="35" max="37" width="9.140625" style="176" customWidth="1"/>
    <col min="38" max="38" width="9.28125" style="176" bestFit="1" customWidth="1"/>
    <col min="39" max="39" width="22.8515625" style="176" bestFit="1" customWidth="1"/>
    <col min="40" max="40" width="16.421875" style="176" customWidth="1"/>
    <col min="41" max="41" width="7.140625" style="176" customWidth="1"/>
    <col min="42" max="42" width="7.00390625" style="176" customWidth="1"/>
    <col min="43" max="43" width="8.421875" style="176" customWidth="1"/>
    <col min="44" max="44" width="9.57421875" style="176" bestFit="1" customWidth="1"/>
    <col min="45" max="45" width="14.421875" style="176" bestFit="1" customWidth="1"/>
    <col min="46" max="46" width="11.8515625" style="176" bestFit="1" customWidth="1"/>
    <col min="47" max="47" width="9.140625" style="176" customWidth="1"/>
    <col min="48" max="48" width="10.421875" style="176" bestFit="1" customWidth="1"/>
    <col min="49" max="16384" width="9.140625" style="176" customWidth="1"/>
  </cols>
  <sheetData>
    <row r="1" ht="15" customHeight="1"/>
    <row r="2" spans="3:20" ht="15" customHeight="1">
      <c r="C2" s="77" t="s">
        <v>184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100" t="s">
        <v>93</v>
      </c>
    </row>
    <row r="3" spans="3:20" ht="15" customHeight="1">
      <c r="C3" s="453"/>
      <c r="D3" s="453"/>
      <c r="E3" s="453"/>
      <c r="F3" s="453"/>
      <c r="G3" s="453"/>
      <c r="H3" s="454"/>
      <c r="I3" s="454"/>
      <c r="J3" s="454"/>
      <c r="K3" s="453"/>
      <c r="L3" s="453"/>
      <c r="M3" s="453"/>
      <c r="N3" s="453"/>
      <c r="O3" s="453"/>
      <c r="P3" s="453"/>
      <c r="Q3" s="453"/>
      <c r="R3" s="453"/>
      <c r="T3" s="455" t="s">
        <v>118</v>
      </c>
    </row>
    <row r="4" spans="2:20" ht="15" customHeight="1">
      <c r="B4" s="146"/>
      <c r="C4" s="146"/>
      <c r="D4" s="146"/>
      <c r="E4" s="146"/>
      <c r="F4" s="146"/>
      <c r="G4" s="146"/>
      <c r="H4" s="146"/>
      <c r="I4" s="146"/>
      <c r="J4" s="146"/>
      <c r="T4" s="100" t="s">
        <v>82</v>
      </c>
    </row>
    <row r="5" spans="9:20" ht="15" customHeight="1">
      <c r="I5" s="146"/>
      <c r="J5" s="146"/>
      <c r="K5" s="146"/>
      <c r="T5" s="455" t="s">
        <v>118</v>
      </c>
    </row>
    <row r="6" spans="4:28" ht="15" customHeight="1" thickBot="1">
      <c r="D6" s="338"/>
      <c r="E6" s="338"/>
      <c r="F6" s="338"/>
      <c r="G6" s="338"/>
      <c r="H6" s="338"/>
      <c r="I6" s="338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536" t="s">
        <v>140</v>
      </c>
      <c r="U6" s="537"/>
      <c r="V6" s="537"/>
      <c r="W6" s="537"/>
      <c r="X6" s="537"/>
      <c r="Y6" s="146"/>
      <c r="Z6" s="146"/>
      <c r="AA6" s="146"/>
      <c r="AB6" s="146"/>
    </row>
    <row r="7" spans="4:20" ht="16.5" thickTop="1">
      <c r="D7" s="339"/>
      <c r="E7" s="146"/>
      <c r="F7" s="146"/>
      <c r="G7" s="146"/>
      <c r="H7" s="340"/>
      <c r="I7" s="146"/>
      <c r="J7" s="146"/>
      <c r="K7" s="341"/>
      <c r="L7" s="341"/>
      <c r="M7" s="341"/>
      <c r="N7" s="342"/>
      <c r="O7" s="341"/>
      <c r="P7" s="341"/>
      <c r="Q7" s="341"/>
      <c r="R7" s="343"/>
      <c r="S7" s="146"/>
      <c r="T7" s="455" t="s">
        <v>141</v>
      </c>
    </row>
    <row r="8" spans="4:20" ht="15.75">
      <c r="D8" s="345"/>
      <c r="E8" s="146"/>
      <c r="F8" s="146"/>
      <c r="G8" s="146"/>
      <c r="H8" s="346"/>
      <c r="I8" s="146"/>
      <c r="J8" s="146"/>
      <c r="K8" s="146"/>
      <c r="M8" s="146"/>
      <c r="N8" s="347"/>
      <c r="O8" s="146"/>
      <c r="P8" s="146"/>
      <c r="Q8" s="146"/>
      <c r="R8" s="348"/>
      <c r="S8" s="146"/>
      <c r="T8" s="80" t="s">
        <v>85</v>
      </c>
    </row>
    <row r="9" spans="3:20" ht="12.75" customHeight="1" thickBot="1">
      <c r="C9" s="146"/>
      <c r="D9" s="345"/>
      <c r="H9" s="346"/>
      <c r="I9" s="146"/>
      <c r="M9" s="146"/>
      <c r="N9" s="347"/>
      <c r="O9" s="146"/>
      <c r="P9" s="146"/>
      <c r="Q9" s="146"/>
      <c r="R9" s="348"/>
      <c r="S9" s="146"/>
      <c r="T9" s="147"/>
    </row>
    <row r="10" spans="3:20" ht="12" customHeight="1" thickBot="1" thickTop="1">
      <c r="C10" s="146"/>
      <c r="D10" s="345"/>
      <c r="H10" s="349"/>
      <c r="I10" s="756">
        <f>AN46</f>
        <v>0</v>
      </c>
      <c r="J10" s="811"/>
      <c r="K10" s="811"/>
      <c r="L10" s="754" t="s">
        <v>0</v>
      </c>
      <c r="M10" s="353"/>
      <c r="N10" s="456"/>
      <c r="O10" s="146"/>
      <c r="P10" s="146"/>
      <c r="Q10" s="146"/>
      <c r="R10" s="348"/>
      <c r="S10" s="146"/>
      <c r="T10" s="147"/>
    </row>
    <row r="11" spans="3:20" ht="15" customHeight="1" thickBot="1">
      <c r="C11" s="146"/>
      <c r="D11" s="345"/>
      <c r="I11" s="812"/>
      <c r="J11" s="813"/>
      <c r="K11" s="813"/>
      <c r="L11" s="814"/>
      <c r="M11" s="259"/>
      <c r="N11" s="146"/>
      <c r="O11" s="146"/>
      <c r="P11" s="146"/>
      <c r="Q11" s="146"/>
      <c r="R11" s="348"/>
      <c r="S11" s="146"/>
      <c r="T11" s="80"/>
    </row>
    <row r="12" spans="3:19" ht="12.75" customHeight="1" thickBot="1" thickTop="1">
      <c r="C12" s="146"/>
      <c r="D12" s="345"/>
      <c r="M12" s="146"/>
      <c r="N12" s="146"/>
      <c r="O12" s="146"/>
      <c r="P12" s="501"/>
      <c r="Q12" s="502" t="s">
        <v>90</v>
      </c>
      <c r="R12" s="503"/>
      <c r="S12" s="146"/>
    </row>
    <row r="13" spans="2:19" ht="41.25" customHeight="1" thickBot="1" thickTop="1">
      <c r="B13" s="810">
        <f ca="1">MAX(0,AP44+(0.5-RAND())*0.5)</f>
        <v>0</v>
      </c>
      <c r="C13" s="796"/>
      <c r="D13" s="796"/>
      <c r="E13" s="416" t="s">
        <v>67</v>
      </c>
      <c r="O13" s="499">
        <f ca="1">MAX(0,AQ44+(0.5-RAND())*0.4)</f>
        <v>0.11414330177785033</v>
      </c>
      <c r="P13" s="500" t="s">
        <v>0</v>
      </c>
      <c r="R13" s="815" t="s">
        <v>129</v>
      </c>
      <c r="S13" s="816"/>
    </row>
    <row r="14" spans="4:23" ht="15" customHeight="1" thickBot="1" thickTop="1">
      <c r="D14" s="345"/>
      <c r="E14" s="146"/>
      <c r="F14" s="146"/>
      <c r="G14" s="146"/>
      <c r="P14" s="349"/>
      <c r="Q14" s="504"/>
      <c r="R14" s="505"/>
      <c r="S14" s="146"/>
      <c r="T14" s="146"/>
      <c r="W14" s="515"/>
    </row>
    <row r="15" spans="4:23" ht="15" customHeight="1">
      <c r="D15" s="345"/>
      <c r="E15" s="146"/>
      <c r="F15" s="146"/>
      <c r="G15" s="146"/>
      <c r="R15" s="348"/>
      <c r="S15" s="146"/>
      <c r="T15" s="100"/>
      <c r="W15" s="515"/>
    </row>
    <row r="16" spans="4:23" ht="15" customHeight="1">
      <c r="D16" s="345"/>
      <c r="E16" s="146"/>
      <c r="F16" s="146"/>
      <c r="G16" s="146"/>
      <c r="R16" s="348"/>
      <c r="S16" s="146"/>
      <c r="T16" s="100"/>
      <c r="W16" s="514"/>
    </row>
    <row r="17" spans="4:23" ht="15" customHeight="1">
      <c r="D17" s="345"/>
      <c r="E17" s="146"/>
      <c r="F17" s="146"/>
      <c r="G17" s="146"/>
      <c r="R17" s="457"/>
      <c r="S17" s="146"/>
      <c r="T17" s="147"/>
      <c r="W17" s="374"/>
    </row>
    <row r="18" spans="4:20" ht="18.75" customHeight="1" thickBot="1">
      <c r="D18" s="345"/>
      <c r="E18" s="146"/>
      <c r="F18" s="146"/>
      <c r="G18" s="146"/>
      <c r="I18" s="146"/>
      <c r="J18" s="146"/>
      <c r="K18" s="146"/>
      <c r="M18" s="146"/>
      <c r="N18" s="361"/>
      <c r="O18" s="277"/>
      <c r="P18" s="146"/>
      <c r="Q18" s="146"/>
      <c r="R18" s="457"/>
      <c r="S18" s="146"/>
      <c r="T18" s="147"/>
    </row>
    <row r="19" spans="4:20" ht="13.5" customHeight="1" thickBot="1">
      <c r="D19" s="370"/>
      <c r="E19" s="338"/>
      <c r="F19" s="806">
        <v>100</v>
      </c>
      <c r="G19" s="807"/>
      <c r="H19" s="802" t="s">
        <v>1</v>
      </c>
      <c r="I19" s="372"/>
      <c r="J19" s="372"/>
      <c r="K19" s="338"/>
      <c r="M19" s="146"/>
      <c r="N19" s="417"/>
      <c r="O19" s="338"/>
      <c r="P19" s="146"/>
      <c r="Q19" s="146"/>
      <c r="R19" s="458"/>
      <c r="S19" s="146"/>
      <c r="T19" s="80"/>
    </row>
    <row r="20" spans="5:20" ht="13.5" customHeight="1" thickBot="1" thickTop="1">
      <c r="E20" s="341"/>
      <c r="F20" s="808"/>
      <c r="G20" s="809"/>
      <c r="H20" s="803"/>
      <c r="I20" s="402"/>
      <c r="J20" s="402"/>
      <c r="L20" s="506"/>
      <c r="M20" s="506"/>
      <c r="N20" s="506"/>
      <c r="O20" s="506"/>
      <c r="P20" s="506"/>
      <c r="Q20" s="506"/>
      <c r="R20" s="127"/>
      <c r="S20" s="146"/>
      <c r="T20" s="146"/>
    </row>
    <row r="21" spans="5:19" ht="18" customHeight="1">
      <c r="E21" s="146"/>
      <c r="F21" s="146"/>
      <c r="G21" s="377"/>
      <c r="I21" s="146"/>
      <c r="J21" s="146"/>
      <c r="L21" s="378"/>
      <c r="M21" s="378"/>
      <c r="N21" s="378"/>
      <c r="O21" s="378"/>
      <c r="P21" s="378"/>
      <c r="Q21" s="378"/>
      <c r="R21" s="378"/>
      <c r="S21" s="146"/>
    </row>
    <row r="22" spans="4:18" ht="15" customHeight="1">
      <c r="D22" s="378"/>
      <c r="E22" s="378"/>
      <c r="F22" s="378"/>
      <c r="G22" s="424"/>
      <c r="H22" s="378"/>
      <c r="I22" s="378"/>
      <c r="J22" s="378"/>
      <c r="L22" s="378"/>
      <c r="M22" s="378"/>
      <c r="N22" s="425"/>
      <c r="O22" s="378"/>
      <c r="P22" s="378"/>
      <c r="Q22" s="378"/>
      <c r="R22" s="81"/>
    </row>
    <row r="23" spans="4:18" ht="15" customHeight="1">
      <c r="D23" s="378"/>
      <c r="E23" s="378"/>
      <c r="F23" s="253"/>
      <c r="G23" s="293"/>
      <c r="H23" s="378"/>
      <c r="I23" s="378"/>
      <c r="J23" s="378"/>
      <c r="L23" s="378"/>
      <c r="M23" s="378"/>
      <c r="N23" s="427"/>
      <c r="O23" s="378"/>
      <c r="P23" s="378"/>
      <c r="Q23" s="378"/>
      <c r="R23" s="378"/>
    </row>
    <row r="24" spans="4:18" ht="15" customHeight="1">
      <c r="D24" s="378"/>
      <c r="E24" s="378"/>
      <c r="F24" s="253"/>
      <c r="G24" s="293"/>
      <c r="H24" s="378"/>
      <c r="I24" s="378"/>
      <c r="J24" s="378"/>
      <c r="L24" s="378"/>
      <c r="M24" s="378"/>
      <c r="N24" s="427"/>
      <c r="O24" s="378"/>
      <c r="P24" s="378"/>
      <c r="Q24" s="378"/>
      <c r="R24" s="378"/>
    </row>
    <row r="25" spans="4:18" ht="15" customHeight="1">
      <c r="D25" s="378"/>
      <c r="E25" s="378"/>
      <c r="F25" s="253"/>
      <c r="G25" s="253"/>
      <c r="H25" s="184"/>
      <c r="I25" s="428"/>
      <c r="J25" s="428"/>
      <c r="K25" s="384"/>
      <c r="L25" s="428"/>
      <c r="M25" s="378"/>
      <c r="N25" s="507"/>
      <c r="O25" s="184"/>
      <c r="P25" s="378"/>
      <c r="Q25" s="378"/>
      <c r="R25" s="508"/>
    </row>
    <row r="26" spans="4:18" ht="15" customHeight="1">
      <c r="D26" s="378"/>
      <c r="E26" s="378"/>
      <c r="F26" s="378"/>
      <c r="G26" s="429"/>
      <c r="H26" s="184"/>
      <c r="I26" s="428"/>
      <c r="J26" s="428"/>
      <c r="K26" s="384"/>
      <c r="L26" s="428"/>
      <c r="M26" s="378"/>
      <c r="N26" s="462"/>
      <c r="O26" s="509"/>
      <c r="P26" s="378"/>
      <c r="Q26" s="378"/>
      <c r="R26" s="508"/>
    </row>
    <row r="27" spans="4:21" ht="15.75">
      <c r="D27" s="378"/>
      <c r="E27" s="378"/>
      <c r="F27" s="378"/>
      <c r="G27" s="378"/>
      <c r="H27" s="378"/>
      <c r="I27" s="378"/>
      <c r="J27" s="378"/>
      <c r="R27" s="147"/>
      <c r="S27" s="57"/>
      <c r="T27" s="100"/>
      <c r="U27" s="57"/>
    </row>
    <row r="28" spans="18:40" ht="15.75">
      <c r="R28" s="147"/>
      <c r="S28" s="116"/>
      <c r="T28" s="100"/>
      <c r="U28" s="116"/>
      <c r="AM28" s="430"/>
      <c r="AN28" s="431"/>
    </row>
    <row r="29" spans="18:44" ht="15.75">
      <c r="R29" s="80"/>
      <c r="T29" s="147"/>
      <c r="AM29" s="304"/>
      <c r="AN29" s="305"/>
      <c r="AO29" s="8"/>
      <c r="AP29" s="304"/>
      <c r="AQ29" s="305"/>
      <c r="AR29" s="176" t="s">
        <v>135</v>
      </c>
    </row>
    <row r="30" spans="20:47" ht="15.75">
      <c r="T30" s="147"/>
      <c r="AL30" s="304"/>
      <c r="AM30" s="463" t="s">
        <v>129</v>
      </c>
      <c r="AN30" s="464"/>
      <c r="AO30" s="464"/>
      <c r="AP30" s="464"/>
      <c r="AQ30" s="464"/>
      <c r="AR30" s="463" t="s">
        <v>136</v>
      </c>
      <c r="AS30" s="464" t="s">
        <v>139</v>
      </c>
      <c r="AT30" s="529">
        <v>1</v>
      </c>
      <c r="AU30" s="304"/>
    </row>
    <row r="31" spans="20:47" ht="15.75">
      <c r="T31" s="80"/>
      <c r="AL31" s="304"/>
      <c r="AM31" s="510" t="s">
        <v>131</v>
      </c>
      <c r="AN31" s="516">
        <f>AN32/AN33^2</f>
        <v>0.1</v>
      </c>
      <c r="AO31" s="264"/>
      <c r="AP31" s="264"/>
      <c r="AQ31" s="264"/>
      <c r="AR31" s="530" t="s">
        <v>47</v>
      </c>
      <c r="AS31" s="512" t="s">
        <v>137</v>
      </c>
      <c r="AT31" s="531" t="s">
        <v>138</v>
      </c>
      <c r="AU31" s="304"/>
    </row>
    <row r="32" spans="38:47" ht="15.75">
      <c r="AL32" s="304"/>
      <c r="AM32" s="466" t="s">
        <v>132</v>
      </c>
      <c r="AN32" s="512">
        <v>1000</v>
      </c>
      <c r="AO32" s="264"/>
      <c r="AP32" s="264"/>
      <c r="AQ32" s="264"/>
      <c r="AR32" s="530">
        <v>0</v>
      </c>
      <c r="AS32" s="526">
        <f>$AN$33+$AT$30*COS(AR32*PI()/10)</f>
        <v>101</v>
      </c>
      <c r="AT32" s="532">
        <f>$AT$30*SIN(AR32*PI()/10)</f>
        <v>0</v>
      </c>
      <c r="AU32" s="304"/>
    </row>
    <row r="33" spans="38:47" ht="15.75">
      <c r="AL33" s="304"/>
      <c r="AM33" s="466" t="s">
        <v>134</v>
      </c>
      <c r="AN33" s="538">
        <v>100</v>
      </c>
      <c r="AO33" s="264"/>
      <c r="AP33" s="264"/>
      <c r="AQ33" s="264"/>
      <c r="AR33" s="530">
        <v>1</v>
      </c>
      <c r="AS33" s="526">
        <f aca="true" t="shared" si="0" ref="AS33:AS52">$AN$33+$AT$30*COS(AR33*PI()/10)</f>
        <v>100.95105651629515</v>
      </c>
      <c r="AT33" s="532">
        <f>$AT$30*SIN(AR33*PI()/10)</f>
        <v>0.3090169943749474</v>
      </c>
      <c r="AU33" s="304"/>
    </row>
    <row r="34" spans="38:47" ht="15.75">
      <c r="AL34" s="304"/>
      <c r="AM34" s="466"/>
      <c r="AN34" s="513"/>
      <c r="AO34" s="264"/>
      <c r="AP34" s="264"/>
      <c r="AQ34" s="264"/>
      <c r="AR34" s="530">
        <v>2</v>
      </c>
      <c r="AS34" s="526">
        <f t="shared" si="0"/>
        <v>100.80901699437494</v>
      </c>
      <c r="AT34" s="532">
        <f>$AT$30*SIN(AR34*PI()/10)</f>
        <v>0.5877852522924731</v>
      </c>
      <c r="AU34" s="304"/>
    </row>
    <row r="35" spans="39:46" ht="15.75">
      <c r="AM35" s="466" t="s">
        <v>130</v>
      </c>
      <c r="AN35" s="513">
        <f>AN36*EXP(-AN37*AN31)+AN38</f>
        <v>233.93972058572118</v>
      </c>
      <c r="AO35" s="512"/>
      <c r="AP35" s="525"/>
      <c r="AQ35" s="264"/>
      <c r="AR35" s="530">
        <v>3</v>
      </c>
      <c r="AS35" s="526">
        <f t="shared" si="0"/>
        <v>100.58778525229248</v>
      </c>
      <c r="AT35" s="532">
        <f>$AT$30*SIN(AR35*PI()/10)</f>
        <v>0.8090169943749475</v>
      </c>
    </row>
    <row r="36" spans="39:46" ht="15.75">
      <c r="AM36" s="469" t="s">
        <v>7</v>
      </c>
      <c r="AN36" s="513">
        <v>500</v>
      </c>
      <c r="AO36" s="512"/>
      <c r="AP36" s="525"/>
      <c r="AQ36" s="264"/>
      <c r="AR36" s="530">
        <v>4</v>
      </c>
      <c r="AS36" s="526">
        <f t="shared" si="0"/>
        <v>100.30901699437494</v>
      </c>
      <c r="AT36" s="532">
        <f aca="true" t="shared" si="1" ref="AT36:AT44">$AT$30*SIN(AR36*PI()/10)</f>
        <v>0.9510565162951535</v>
      </c>
    </row>
    <row r="37" spans="39:46" ht="15.75">
      <c r="AM37" s="469" t="s">
        <v>8</v>
      </c>
      <c r="AN37" s="513">
        <v>10</v>
      </c>
      <c r="AO37" s="512"/>
      <c r="AP37" s="525"/>
      <c r="AQ37" s="264"/>
      <c r="AR37" s="530">
        <v>5</v>
      </c>
      <c r="AS37" s="526">
        <f t="shared" si="0"/>
        <v>100</v>
      </c>
      <c r="AT37" s="532">
        <f t="shared" si="1"/>
        <v>1</v>
      </c>
    </row>
    <row r="38" spans="39:46" ht="15.75">
      <c r="AM38" s="469" t="s">
        <v>23</v>
      </c>
      <c r="AN38" s="513">
        <v>50</v>
      </c>
      <c r="AO38" s="512"/>
      <c r="AP38" s="525"/>
      <c r="AQ38" s="264"/>
      <c r="AR38" s="530">
        <v>6</v>
      </c>
      <c r="AS38" s="526">
        <f t="shared" si="0"/>
        <v>99.69098300562506</v>
      </c>
      <c r="AT38" s="532">
        <f t="shared" si="1"/>
        <v>0.9510565162951536</v>
      </c>
    </row>
    <row r="39" spans="38:46" ht="15.75">
      <c r="AL39" s="304"/>
      <c r="AM39" s="469"/>
      <c r="AN39" s="511"/>
      <c r="AO39" s="512"/>
      <c r="AP39" s="525"/>
      <c r="AQ39" s="264"/>
      <c r="AR39" s="530">
        <v>7</v>
      </c>
      <c r="AS39" s="526">
        <f t="shared" si="0"/>
        <v>99.41221474770752</v>
      </c>
      <c r="AT39" s="532">
        <f t="shared" si="1"/>
        <v>0.8090169943749475</v>
      </c>
    </row>
    <row r="40" spans="38:46" ht="15.75">
      <c r="AL40" s="309"/>
      <c r="AM40" s="474"/>
      <c r="AN40" s="475"/>
      <c r="AO40" s="475"/>
      <c r="AP40" s="475"/>
      <c r="AQ40" s="475"/>
      <c r="AR40" s="530">
        <v>8</v>
      </c>
      <c r="AS40" s="526">
        <f t="shared" si="0"/>
        <v>99.19098300562506</v>
      </c>
      <c r="AT40" s="532">
        <f t="shared" si="1"/>
        <v>0.5877852522924732</v>
      </c>
    </row>
    <row r="41" spans="39:46" ht="15.75">
      <c r="AM41" s="477"/>
      <c r="AN41" s="478" t="s">
        <v>63</v>
      </c>
      <c r="AO41" s="479"/>
      <c r="AP41" s="480"/>
      <c r="AQ41" s="527"/>
      <c r="AR41" s="530">
        <v>9</v>
      </c>
      <c r="AS41" s="526">
        <f t="shared" si="0"/>
        <v>99.04894348370485</v>
      </c>
      <c r="AT41" s="532">
        <f t="shared" si="1"/>
        <v>0.3090169943749475</v>
      </c>
    </row>
    <row r="42" spans="39:46" ht="15.75">
      <c r="AM42" s="477"/>
      <c r="AN42" s="478">
        <v>0.5</v>
      </c>
      <c r="AO42" s="479"/>
      <c r="AP42" s="480"/>
      <c r="AQ42" s="527"/>
      <c r="AR42" s="530">
        <v>10</v>
      </c>
      <c r="AS42" s="526">
        <f t="shared" si="0"/>
        <v>99</v>
      </c>
      <c r="AT42" s="532">
        <f t="shared" si="1"/>
        <v>1.22514845490862E-16</v>
      </c>
    </row>
    <row r="43" spans="38:46" ht="15.75">
      <c r="AL43" s="319"/>
      <c r="AM43" s="517" t="s">
        <v>60</v>
      </c>
      <c r="AN43" s="518" t="s">
        <v>133</v>
      </c>
      <c r="AO43" s="482" t="s">
        <v>92</v>
      </c>
      <c r="AP43" s="519" t="s">
        <v>66</v>
      </c>
      <c r="AQ43" s="518" t="s">
        <v>91</v>
      </c>
      <c r="AR43" s="530">
        <v>11</v>
      </c>
      <c r="AS43" s="526">
        <f t="shared" si="0"/>
        <v>99.04894348370485</v>
      </c>
      <c r="AT43" s="532">
        <f t="shared" si="1"/>
        <v>-0.3090169943749469</v>
      </c>
    </row>
    <row r="44" spans="38:46" ht="15.75">
      <c r="AL44" s="324"/>
      <c r="AM44" s="435">
        <f>O11</f>
        <v>0</v>
      </c>
      <c r="AN44" s="484">
        <f>AN35</f>
        <v>233.93972058572118</v>
      </c>
      <c r="AO44" s="485">
        <f>F19</f>
        <v>100</v>
      </c>
      <c r="AP44" s="486">
        <f>I10/(AN44+AO44)*1000</f>
        <v>0</v>
      </c>
      <c r="AQ44" s="528">
        <f>AN44*AP44/1000</f>
        <v>0</v>
      </c>
      <c r="AR44" s="530">
        <v>12</v>
      </c>
      <c r="AS44" s="526">
        <f t="shared" si="0"/>
        <v>99.19098300562506</v>
      </c>
      <c r="AT44" s="532">
        <f t="shared" si="1"/>
        <v>-0.587785252292473</v>
      </c>
    </row>
    <row r="45" spans="36:46" ht="15.75">
      <c r="AJ45" s="324"/>
      <c r="AM45" s="466" t="s">
        <v>80</v>
      </c>
      <c r="AN45" s="520">
        <v>0</v>
      </c>
      <c r="AO45" s="80"/>
      <c r="AP45" s="521"/>
      <c r="AQ45" s="264"/>
      <c r="AR45" s="530">
        <v>13</v>
      </c>
      <c r="AS45" s="526">
        <f>$AN$33+$AT$30*COS(AR45*PI()/10)</f>
        <v>99.41221474770752</v>
      </c>
      <c r="AT45" s="532">
        <f>$AT$30*SIN(AR45*PI()/10)</f>
        <v>-0.8090169943749473</v>
      </c>
    </row>
    <row r="46" spans="37:46" ht="15.75">
      <c r="AK46" s="329"/>
      <c r="AL46" s="324"/>
      <c r="AM46" s="522" t="s">
        <v>81</v>
      </c>
      <c r="AN46" s="523">
        <f>AN45/10</f>
        <v>0</v>
      </c>
      <c r="AO46" s="524"/>
      <c r="AP46" s="524"/>
      <c r="AQ46" s="524"/>
      <c r="AR46" s="530">
        <v>14</v>
      </c>
      <c r="AS46" s="526">
        <f t="shared" si="0"/>
        <v>99.69098300562506</v>
      </c>
      <c r="AT46" s="532">
        <f aca="true" t="shared" si="2" ref="AT46:AT52">$AT$30*SIN(AR46*PI()/10)</f>
        <v>-0.9510565162951535</v>
      </c>
    </row>
    <row r="47" spans="37:46" ht="15.75">
      <c r="AK47" s="329"/>
      <c r="AL47" s="324"/>
      <c r="AM47" s="493"/>
      <c r="AN47" s="494"/>
      <c r="AO47" s="495"/>
      <c r="AP47" s="388"/>
      <c r="AQ47" s="374"/>
      <c r="AR47" s="530">
        <v>15</v>
      </c>
      <c r="AS47" s="526">
        <f t="shared" si="0"/>
        <v>100</v>
      </c>
      <c r="AT47" s="532">
        <f t="shared" si="2"/>
        <v>-1</v>
      </c>
    </row>
    <row r="48" spans="37:46" ht="15.75">
      <c r="AK48" s="329"/>
      <c r="AL48" s="324"/>
      <c r="AM48" s="493"/>
      <c r="AN48" s="494"/>
      <c r="AO48" s="495"/>
      <c r="AP48" s="388"/>
      <c r="AQ48" s="374"/>
      <c r="AR48" s="530">
        <v>16</v>
      </c>
      <c r="AS48" s="526">
        <f t="shared" si="0"/>
        <v>100.30901699437494</v>
      </c>
      <c r="AT48" s="532">
        <f t="shared" si="2"/>
        <v>-0.9510565162951536</v>
      </c>
    </row>
    <row r="49" spans="37:46" ht="15.75">
      <c r="AK49" s="329"/>
      <c r="AL49" s="324"/>
      <c r="AM49" s="493"/>
      <c r="AN49" s="494"/>
      <c r="AO49" s="495"/>
      <c r="AP49" s="388"/>
      <c r="AQ49" s="374"/>
      <c r="AR49" s="530">
        <v>17</v>
      </c>
      <c r="AS49" s="526">
        <f t="shared" si="0"/>
        <v>100.58778525229248</v>
      </c>
      <c r="AT49" s="532">
        <f t="shared" si="2"/>
        <v>-0.8090169943749476</v>
      </c>
    </row>
    <row r="50" spans="37:46" ht="15.75">
      <c r="AK50" s="329"/>
      <c r="AL50" s="324"/>
      <c r="AM50" s="493"/>
      <c r="AN50" s="494"/>
      <c r="AO50" s="495"/>
      <c r="AP50" s="388"/>
      <c r="AQ50" s="374"/>
      <c r="AR50" s="530">
        <v>18</v>
      </c>
      <c r="AS50" s="526">
        <f t="shared" si="0"/>
        <v>100.80901699437494</v>
      </c>
      <c r="AT50" s="532">
        <f t="shared" si="2"/>
        <v>-0.5877852522924734</v>
      </c>
    </row>
    <row r="51" spans="37:46" ht="15.75">
      <c r="AK51" s="329"/>
      <c r="AL51" s="324"/>
      <c r="AM51" s="493"/>
      <c r="AN51" s="494"/>
      <c r="AO51" s="495"/>
      <c r="AP51" s="388"/>
      <c r="AQ51" s="374"/>
      <c r="AR51" s="530">
        <v>19</v>
      </c>
      <c r="AS51" s="526">
        <f t="shared" si="0"/>
        <v>100.95105651629515</v>
      </c>
      <c r="AT51" s="532">
        <f t="shared" si="2"/>
        <v>-0.3090169943749476</v>
      </c>
    </row>
    <row r="52" spans="37:46" ht="15.75">
      <c r="AK52" s="329"/>
      <c r="AL52" s="324"/>
      <c r="AM52" s="493"/>
      <c r="AN52" s="494"/>
      <c r="AO52" s="495"/>
      <c r="AP52" s="388"/>
      <c r="AQ52" s="374"/>
      <c r="AR52" s="533">
        <v>20</v>
      </c>
      <c r="AS52" s="534">
        <f t="shared" si="0"/>
        <v>101</v>
      </c>
      <c r="AT52" s="535">
        <f t="shared" si="2"/>
        <v>-2.45029690981724E-16</v>
      </c>
    </row>
    <row r="53" spans="37:45" ht="15.75">
      <c r="AK53" s="329"/>
      <c r="AL53" s="324"/>
      <c r="AM53" s="493"/>
      <c r="AN53" s="494"/>
      <c r="AO53" s="495"/>
      <c r="AP53" s="388"/>
      <c r="AQ53" s="374"/>
      <c r="AR53" s="329"/>
      <c r="AS53" s="329"/>
    </row>
    <row r="54" spans="37:45" ht="15.75">
      <c r="AK54" s="329"/>
      <c r="AL54" s="324"/>
      <c r="AM54" s="493"/>
      <c r="AN54" s="494"/>
      <c r="AO54" s="495"/>
      <c r="AP54" s="388"/>
      <c r="AQ54" s="374"/>
      <c r="AR54" s="329"/>
      <c r="AS54" s="329"/>
    </row>
    <row r="55" spans="37:45" ht="15.75">
      <c r="AK55" s="329"/>
      <c r="AL55" s="324"/>
      <c r="AM55" s="493"/>
      <c r="AN55" s="494"/>
      <c r="AO55" s="495"/>
      <c r="AP55" s="388"/>
      <c r="AQ55" s="374"/>
      <c r="AR55" s="329"/>
      <c r="AS55" s="329"/>
    </row>
    <row r="56" spans="37:45" ht="15.75">
      <c r="AK56" s="329"/>
      <c r="AL56" s="324"/>
      <c r="AM56" s="493"/>
      <c r="AN56" s="494"/>
      <c r="AO56" s="495"/>
      <c r="AP56" s="388"/>
      <c r="AQ56" s="374"/>
      <c r="AR56" s="329"/>
      <c r="AS56" s="329"/>
    </row>
    <row r="57" spans="37:45" ht="15.75">
      <c r="AK57" s="329"/>
      <c r="AL57" s="324"/>
      <c r="AM57" s="493"/>
      <c r="AN57" s="494"/>
      <c r="AO57" s="495"/>
      <c r="AP57" s="388"/>
      <c r="AQ57" s="374"/>
      <c r="AR57" s="329"/>
      <c r="AS57" s="329"/>
    </row>
    <row r="58" spans="37:45" ht="15.75">
      <c r="AK58" s="329"/>
      <c r="AL58" s="324"/>
      <c r="AM58" s="493"/>
      <c r="AN58" s="494"/>
      <c r="AO58" s="495"/>
      <c r="AP58" s="388"/>
      <c r="AQ58" s="374"/>
      <c r="AR58" s="329"/>
      <c r="AS58" s="329"/>
    </row>
    <row r="59" spans="37:45" ht="15.75">
      <c r="AK59" s="329"/>
      <c r="AL59" s="324"/>
      <c r="AM59" s="493"/>
      <c r="AN59" s="494"/>
      <c r="AO59" s="495"/>
      <c r="AP59" s="388"/>
      <c r="AQ59" s="374"/>
      <c r="AR59" s="329"/>
      <c r="AS59" s="329"/>
    </row>
    <row r="60" spans="37:45" ht="15.75">
      <c r="AK60" s="329"/>
      <c r="AL60" s="324"/>
      <c r="AM60" s="493"/>
      <c r="AN60" s="494"/>
      <c r="AO60" s="495"/>
      <c r="AP60" s="388"/>
      <c r="AQ60" s="374"/>
      <c r="AR60" s="329"/>
      <c r="AS60" s="329"/>
    </row>
    <row r="61" spans="37:45" ht="15.75">
      <c r="AK61" s="329"/>
      <c r="AL61" s="324"/>
      <c r="AM61" s="493"/>
      <c r="AN61" s="494"/>
      <c r="AO61" s="495"/>
      <c r="AP61" s="388"/>
      <c r="AQ61" s="374"/>
      <c r="AR61" s="329"/>
      <c r="AS61" s="329"/>
    </row>
    <row r="62" spans="37:45" ht="15.75">
      <c r="AK62" s="329"/>
      <c r="AL62" s="324"/>
      <c r="AM62" s="493"/>
      <c r="AN62" s="494"/>
      <c r="AO62" s="495"/>
      <c r="AP62" s="388"/>
      <c r="AQ62" s="374"/>
      <c r="AR62" s="329"/>
      <c r="AS62" s="329"/>
    </row>
    <row r="63" spans="37:45" ht="15.75">
      <c r="AK63" s="329"/>
      <c r="AL63" s="324"/>
      <c r="AM63" s="493"/>
      <c r="AN63" s="494"/>
      <c r="AO63" s="495"/>
      <c r="AP63" s="388"/>
      <c r="AQ63" s="374"/>
      <c r="AR63" s="329"/>
      <c r="AS63" s="329"/>
    </row>
    <row r="64" spans="37:45" ht="15.75">
      <c r="AK64" s="329"/>
      <c r="AL64" s="324"/>
      <c r="AM64" s="493"/>
      <c r="AN64" s="494"/>
      <c r="AO64" s="495"/>
      <c r="AP64" s="388"/>
      <c r="AQ64" s="374"/>
      <c r="AR64" s="329"/>
      <c r="AS64" s="329"/>
    </row>
    <row r="65" spans="37:45" ht="15.75">
      <c r="AK65" s="329"/>
      <c r="AL65" s="324"/>
      <c r="AM65" s="493"/>
      <c r="AN65" s="494"/>
      <c r="AO65" s="495"/>
      <c r="AP65" s="388"/>
      <c r="AQ65" s="374"/>
      <c r="AR65" s="329"/>
      <c r="AS65" s="329"/>
    </row>
    <row r="66" spans="37:45" ht="15.75">
      <c r="AK66" s="329"/>
      <c r="AL66" s="324"/>
      <c r="AM66" s="493"/>
      <c r="AN66" s="494"/>
      <c r="AO66" s="495"/>
      <c r="AP66" s="388"/>
      <c r="AQ66" s="374"/>
      <c r="AR66" s="329"/>
      <c r="AS66" s="329"/>
    </row>
    <row r="67" spans="37:45" ht="15.75">
      <c r="AK67" s="329"/>
      <c r="AL67" s="324"/>
      <c r="AM67" s="493"/>
      <c r="AN67" s="494"/>
      <c r="AO67" s="495"/>
      <c r="AP67" s="388"/>
      <c r="AQ67" s="374"/>
      <c r="AR67" s="329"/>
      <c r="AS67" s="329"/>
    </row>
    <row r="68" spans="37:45" ht="15.75">
      <c r="AK68" s="329"/>
      <c r="AL68" s="324"/>
      <c r="AM68" s="493"/>
      <c r="AN68" s="494"/>
      <c r="AO68" s="495"/>
      <c r="AP68" s="388"/>
      <c r="AQ68" s="374"/>
      <c r="AR68" s="329"/>
      <c r="AS68" s="329"/>
    </row>
    <row r="69" spans="37:45" ht="15.75">
      <c r="AK69" s="329"/>
      <c r="AL69" s="324"/>
      <c r="AM69" s="493"/>
      <c r="AN69" s="494"/>
      <c r="AO69" s="495"/>
      <c r="AP69" s="388"/>
      <c r="AQ69" s="374"/>
      <c r="AR69" s="329"/>
      <c r="AS69" s="329"/>
    </row>
    <row r="70" spans="37:45" ht="15.75">
      <c r="AK70" s="329"/>
      <c r="AL70" s="324"/>
      <c r="AM70" s="493"/>
      <c r="AN70" s="494"/>
      <c r="AO70" s="495"/>
      <c r="AP70" s="388"/>
      <c r="AQ70" s="374"/>
      <c r="AR70" s="329"/>
      <c r="AS70" s="329"/>
    </row>
    <row r="71" spans="37:45" ht="15.75">
      <c r="AK71" s="329"/>
      <c r="AL71" s="324"/>
      <c r="AM71" s="493"/>
      <c r="AN71" s="494"/>
      <c r="AO71" s="495"/>
      <c r="AP71" s="388"/>
      <c r="AQ71" s="374"/>
      <c r="AR71" s="329"/>
      <c r="AS71" s="329"/>
    </row>
    <row r="72" spans="37:45" ht="15.75">
      <c r="AK72" s="329"/>
      <c r="AL72" s="324"/>
      <c r="AM72" s="493"/>
      <c r="AN72" s="494"/>
      <c r="AO72" s="495"/>
      <c r="AP72" s="388"/>
      <c r="AQ72" s="374"/>
      <c r="AR72" s="329"/>
      <c r="AS72" s="329"/>
    </row>
    <row r="73" spans="37:45" ht="15.75">
      <c r="AK73" s="329"/>
      <c r="AL73" s="324"/>
      <c r="AM73" s="493"/>
      <c r="AN73" s="494"/>
      <c r="AO73" s="495"/>
      <c r="AP73" s="388"/>
      <c r="AQ73" s="374"/>
      <c r="AR73" s="329"/>
      <c r="AS73" s="329"/>
    </row>
    <row r="74" spans="37:45" ht="15.75">
      <c r="AK74" s="329"/>
      <c r="AL74" s="324"/>
      <c r="AM74" s="493"/>
      <c r="AN74" s="494"/>
      <c r="AO74" s="495"/>
      <c r="AP74" s="388"/>
      <c r="AQ74" s="374"/>
      <c r="AR74" s="329"/>
      <c r="AS74" s="329"/>
    </row>
    <row r="75" spans="37:45" ht="15.75">
      <c r="AK75" s="329"/>
      <c r="AL75" s="324"/>
      <c r="AM75" s="493"/>
      <c r="AN75" s="494"/>
      <c r="AO75" s="495"/>
      <c r="AP75" s="388"/>
      <c r="AQ75" s="374"/>
      <c r="AR75" s="329"/>
      <c r="AS75" s="329"/>
    </row>
    <row r="76" spans="37:45" ht="15.75">
      <c r="AK76" s="329"/>
      <c r="AL76" s="324"/>
      <c r="AM76" s="493"/>
      <c r="AN76" s="494"/>
      <c r="AO76" s="495"/>
      <c r="AP76" s="388"/>
      <c r="AQ76" s="374"/>
      <c r="AR76" s="329"/>
      <c r="AS76" s="329"/>
    </row>
    <row r="77" spans="37:45" ht="15.75">
      <c r="AK77" s="329"/>
      <c r="AL77" s="324"/>
      <c r="AM77" s="493"/>
      <c r="AN77" s="494"/>
      <c r="AO77" s="495"/>
      <c r="AP77" s="388"/>
      <c r="AQ77" s="374"/>
      <c r="AR77" s="329"/>
      <c r="AS77" s="329"/>
    </row>
    <row r="78" spans="37:45" ht="15.75">
      <c r="AK78" s="329"/>
      <c r="AL78" s="324"/>
      <c r="AM78" s="493"/>
      <c r="AN78" s="494"/>
      <c r="AO78" s="495"/>
      <c r="AP78" s="388"/>
      <c r="AQ78" s="374"/>
      <c r="AR78" s="329"/>
      <c r="AS78" s="329"/>
    </row>
    <row r="79" spans="37:45" ht="15.75">
      <c r="AK79" s="329"/>
      <c r="AL79" s="324"/>
      <c r="AM79" s="493"/>
      <c r="AN79" s="494"/>
      <c r="AO79" s="495"/>
      <c r="AP79" s="388"/>
      <c r="AQ79" s="374"/>
      <c r="AR79" s="329"/>
      <c r="AS79" s="329"/>
    </row>
    <row r="80" spans="37:45" ht="15.75">
      <c r="AK80" s="329"/>
      <c r="AL80" s="324"/>
      <c r="AM80" s="493"/>
      <c r="AN80" s="494"/>
      <c r="AO80" s="495"/>
      <c r="AP80" s="388"/>
      <c r="AQ80" s="374"/>
      <c r="AR80" s="329"/>
      <c r="AS80" s="329"/>
    </row>
    <row r="81" spans="37:45" ht="15.75">
      <c r="AK81" s="329"/>
      <c r="AL81" s="324"/>
      <c r="AM81" s="493"/>
      <c r="AN81" s="494"/>
      <c r="AO81" s="495"/>
      <c r="AP81" s="388"/>
      <c r="AQ81" s="374"/>
      <c r="AR81" s="329"/>
      <c r="AS81" s="329"/>
    </row>
    <row r="82" spans="37:45" ht="15.75">
      <c r="AK82" s="329"/>
      <c r="AL82" s="324"/>
      <c r="AM82" s="493"/>
      <c r="AN82" s="494"/>
      <c r="AO82" s="495"/>
      <c r="AP82" s="388"/>
      <c r="AQ82" s="374"/>
      <c r="AR82" s="329"/>
      <c r="AS82" s="329"/>
    </row>
    <row r="83" spans="37:45" ht="15.75">
      <c r="AK83" s="329"/>
      <c r="AL83" s="324"/>
      <c r="AM83" s="493"/>
      <c r="AN83" s="494"/>
      <c r="AO83" s="495"/>
      <c r="AP83" s="388"/>
      <c r="AQ83" s="374"/>
      <c r="AR83" s="329"/>
      <c r="AS83" s="329"/>
    </row>
    <row r="84" spans="37:45" ht="15.75">
      <c r="AK84" s="329"/>
      <c r="AL84" s="324"/>
      <c r="AM84" s="493"/>
      <c r="AN84" s="494"/>
      <c r="AO84" s="495"/>
      <c r="AP84" s="388"/>
      <c r="AQ84" s="374"/>
      <c r="AR84" s="329"/>
      <c r="AS84" s="329"/>
    </row>
    <row r="85" spans="37:45" ht="15.75">
      <c r="AK85" s="329"/>
      <c r="AL85" s="324"/>
      <c r="AM85" s="493"/>
      <c r="AN85" s="494"/>
      <c r="AO85" s="495"/>
      <c r="AP85" s="388"/>
      <c r="AQ85" s="374"/>
      <c r="AR85" s="329"/>
      <c r="AS85" s="329"/>
    </row>
    <row r="86" spans="37:45" ht="15.75">
      <c r="AK86" s="329"/>
      <c r="AL86" s="324"/>
      <c r="AM86" s="493"/>
      <c r="AN86" s="494"/>
      <c r="AO86" s="495"/>
      <c r="AP86" s="388"/>
      <c r="AQ86" s="374"/>
      <c r="AR86" s="329"/>
      <c r="AS86" s="329"/>
    </row>
    <row r="87" spans="37:45" ht="15.75">
      <c r="AK87" s="329"/>
      <c r="AL87" s="324"/>
      <c r="AM87" s="493"/>
      <c r="AN87" s="494"/>
      <c r="AO87" s="495"/>
      <c r="AP87" s="388"/>
      <c r="AQ87" s="374"/>
      <c r="AR87" s="329"/>
      <c r="AS87" s="329"/>
    </row>
    <row r="88" spans="37:45" ht="15.75">
      <c r="AK88" s="329"/>
      <c r="AL88" s="324"/>
      <c r="AM88" s="493"/>
      <c r="AN88" s="494"/>
      <c r="AO88" s="495"/>
      <c r="AP88" s="388"/>
      <c r="AQ88" s="374"/>
      <c r="AR88" s="329"/>
      <c r="AS88" s="329"/>
    </row>
    <row r="89" spans="37:45" ht="15.75">
      <c r="AK89" s="329"/>
      <c r="AL89" s="324"/>
      <c r="AM89" s="493"/>
      <c r="AN89" s="494"/>
      <c r="AO89" s="495"/>
      <c r="AP89" s="388"/>
      <c r="AQ89" s="374"/>
      <c r="AR89" s="329"/>
      <c r="AS89" s="329"/>
    </row>
    <row r="90" spans="37:45" ht="15.75">
      <c r="AK90" s="329"/>
      <c r="AL90" s="324"/>
      <c r="AM90" s="493"/>
      <c r="AN90" s="494"/>
      <c r="AO90" s="495"/>
      <c r="AP90" s="388"/>
      <c r="AQ90" s="374"/>
      <c r="AR90" s="329"/>
      <c r="AS90" s="329"/>
    </row>
    <row r="91" spans="37:45" ht="15.75">
      <c r="AK91" s="329"/>
      <c r="AL91" s="324"/>
      <c r="AM91" s="493"/>
      <c r="AN91" s="494"/>
      <c r="AO91" s="495"/>
      <c r="AP91" s="388"/>
      <c r="AQ91" s="374"/>
      <c r="AR91" s="329"/>
      <c r="AS91" s="329"/>
    </row>
    <row r="92" spans="37:45" ht="15.75">
      <c r="AK92" s="329"/>
      <c r="AL92" s="324"/>
      <c r="AM92" s="493"/>
      <c r="AN92" s="494"/>
      <c r="AO92" s="495"/>
      <c r="AP92" s="388"/>
      <c r="AQ92" s="374"/>
      <c r="AR92" s="329"/>
      <c r="AS92" s="329"/>
    </row>
    <row r="93" spans="37:45" ht="15.75">
      <c r="AK93" s="329"/>
      <c r="AL93" s="324"/>
      <c r="AM93" s="493"/>
      <c r="AN93" s="494"/>
      <c r="AO93" s="495"/>
      <c r="AP93" s="388"/>
      <c r="AQ93" s="374"/>
      <c r="AR93" s="329"/>
      <c r="AS93" s="329"/>
    </row>
    <row r="94" spans="37:45" ht="15.75">
      <c r="AK94" s="329"/>
      <c r="AL94" s="324"/>
      <c r="AM94" s="493"/>
      <c r="AN94" s="494"/>
      <c r="AO94" s="495"/>
      <c r="AP94" s="388"/>
      <c r="AQ94" s="374"/>
      <c r="AR94" s="329"/>
      <c r="AS94" s="329"/>
    </row>
    <row r="95" spans="37:45" ht="15.75">
      <c r="AK95" s="329"/>
      <c r="AL95" s="324"/>
      <c r="AM95" s="493"/>
      <c r="AN95" s="494"/>
      <c r="AO95" s="495"/>
      <c r="AP95" s="388"/>
      <c r="AQ95" s="374"/>
      <c r="AR95" s="329"/>
      <c r="AS95" s="329"/>
    </row>
    <row r="96" spans="37:45" ht="15.75">
      <c r="AK96" s="329"/>
      <c r="AL96" s="324"/>
      <c r="AM96" s="493"/>
      <c r="AN96" s="494"/>
      <c r="AO96" s="495"/>
      <c r="AP96" s="388"/>
      <c r="AQ96" s="374"/>
      <c r="AR96" s="329"/>
      <c r="AS96" s="329"/>
    </row>
    <row r="97" spans="37:45" ht="15.75">
      <c r="AK97" s="329"/>
      <c r="AL97" s="324"/>
      <c r="AM97" s="493"/>
      <c r="AN97" s="494"/>
      <c r="AO97" s="495"/>
      <c r="AP97" s="388"/>
      <c r="AQ97" s="374"/>
      <c r="AR97" s="329"/>
      <c r="AS97" s="329"/>
    </row>
    <row r="98" spans="37:45" ht="15.75">
      <c r="AK98" s="329"/>
      <c r="AL98" s="324"/>
      <c r="AM98" s="493"/>
      <c r="AN98" s="494"/>
      <c r="AO98" s="495"/>
      <c r="AP98" s="388"/>
      <c r="AQ98" s="374"/>
      <c r="AR98" s="329"/>
      <c r="AS98" s="329"/>
    </row>
    <row r="99" spans="37:45" ht="15.75">
      <c r="AK99" s="329"/>
      <c r="AL99" s="324"/>
      <c r="AM99" s="493"/>
      <c r="AN99" s="494"/>
      <c r="AO99" s="495"/>
      <c r="AP99" s="388"/>
      <c r="AQ99" s="374"/>
      <c r="AR99" s="329"/>
      <c r="AS99" s="329"/>
    </row>
    <row r="100" spans="37:45" ht="15.75">
      <c r="AK100" s="329"/>
      <c r="AL100" s="324"/>
      <c r="AM100" s="493"/>
      <c r="AN100" s="494"/>
      <c r="AO100" s="495"/>
      <c r="AP100" s="388"/>
      <c r="AQ100" s="374"/>
      <c r="AR100" s="329"/>
      <c r="AS100" s="329"/>
    </row>
    <row r="101" spans="37:45" ht="15.75">
      <c r="AK101" s="329"/>
      <c r="AL101" s="324"/>
      <c r="AM101" s="493"/>
      <c r="AN101" s="494"/>
      <c r="AO101" s="495"/>
      <c r="AP101" s="388"/>
      <c r="AQ101" s="374"/>
      <c r="AR101" s="329"/>
      <c r="AS101" s="329"/>
    </row>
    <row r="102" spans="37:45" ht="15.75">
      <c r="AK102" s="329"/>
      <c r="AL102" s="324"/>
      <c r="AM102" s="493"/>
      <c r="AN102" s="494"/>
      <c r="AO102" s="495"/>
      <c r="AP102" s="388"/>
      <c r="AQ102" s="374"/>
      <c r="AR102" s="329"/>
      <c r="AS102" s="329"/>
    </row>
    <row r="103" spans="37:45" ht="15.75">
      <c r="AK103" s="329"/>
      <c r="AL103" s="324"/>
      <c r="AM103" s="493"/>
      <c r="AN103" s="494"/>
      <c r="AO103" s="495"/>
      <c r="AP103" s="388"/>
      <c r="AQ103" s="374"/>
      <c r="AR103" s="329"/>
      <c r="AS103" s="329"/>
    </row>
    <row r="104" spans="37:45" ht="15.75">
      <c r="AK104" s="329"/>
      <c r="AL104" s="324"/>
      <c r="AM104" s="493"/>
      <c r="AN104" s="494"/>
      <c r="AO104" s="495"/>
      <c r="AP104" s="388"/>
      <c r="AQ104" s="374"/>
      <c r="AR104" s="329"/>
      <c r="AS104" s="329"/>
    </row>
    <row r="105" spans="37:45" ht="15.75">
      <c r="AK105" s="329"/>
      <c r="AL105" s="324"/>
      <c r="AM105" s="493"/>
      <c r="AN105" s="494"/>
      <c r="AO105" s="495"/>
      <c r="AP105" s="388"/>
      <c r="AQ105" s="374"/>
      <c r="AR105" s="329"/>
      <c r="AS105" s="329"/>
    </row>
    <row r="106" spans="37:45" ht="15.75">
      <c r="AK106" s="329"/>
      <c r="AL106" s="324"/>
      <c r="AM106" s="493"/>
      <c r="AN106" s="494"/>
      <c r="AO106" s="495"/>
      <c r="AP106" s="388"/>
      <c r="AQ106" s="374"/>
      <c r="AR106" s="329"/>
      <c r="AS106" s="329"/>
    </row>
    <row r="107" spans="37:45" ht="15.75">
      <c r="AK107" s="329"/>
      <c r="AL107" s="324"/>
      <c r="AM107" s="493"/>
      <c r="AN107" s="494"/>
      <c r="AO107" s="495"/>
      <c r="AP107" s="388"/>
      <c r="AQ107" s="374"/>
      <c r="AR107" s="329"/>
      <c r="AS107" s="329"/>
    </row>
    <row r="108" spans="37:45" ht="15.75">
      <c r="AK108" s="329"/>
      <c r="AL108" s="324"/>
      <c r="AM108" s="493"/>
      <c r="AN108" s="494"/>
      <c r="AO108" s="495"/>
      <c r="AP108" s="388"/>
      <c r="AQ108" s="374"/>
      <c r="AR108" s="329"/>
      <c r="AS108" s="329"/>
    </row>
    <row r="109" spans="37:45" ht="15.75">
      <c r="AK109" s="329"/>
      <c r="AL109" s="324"/>
      <c r="AM109" s="493"/>
      <c r="AN109" s="494"/>
      <c r="AO109" s="495"/>
      <c r="AP109" s="388"/>
      <c r="AQ109" s="374"/>
      <c r="AR109" s="329"/>
      <c r="AS109" s="329"/>
    </row>
    <row r="110" spans="37:45" ht="15.75">
      <c r="AK110" s="329"/>
      <c r="AL110" s="324"/>
      <c r="AM110" s="493"/>
      <c r="AN110" s="494"/>
      <c r="AO110" s="495"/>
      <c r="AP110" s="388"/>
      <c r="AQ110" s="374"/>
      <c r="AR110" s="329"/>
      <c r="AS110" s="329"/>
    </row>
    <row r="111" spans="37:45" ht="15.75">
      <c r="AK111" s="329"/>
      <c r="AL111" s="324"/>
      <c r="AM111" s="493"/>
      <c r="AN111" s="494"/>
      <c r="AO111" s="495"/>
      <c r="AP111" s="388"/>
      <c r="AQ111" s="374"/>
      <c r="AR111" s="329"/>
      <c r="AS111" s="329"/>
    </row>
    <row r="112" spans="37:45" ht="15.75">
      <c r="AK112" s="329"/>
      <c r="AL112" s="324"/>
      <c r="AM112" s="493"/>
      <c r="AN112" s="494"/>
      <c r="AO112" s="495"/>
      <c r="AP112" s="388"/>
      <c r="AQ112" s="374"/>
      <c r="AR112" s="329"/>
      <c r="AS112" s="329"/>
    </row>
    <row r="113" spans="37:45" ht="15.75">
      <c r="AK113" s="329"/>
      <c r="AL113" s="324"/>
      <c r="AM113" s="493"/>
      <c r="AN113" s="494"/>
      <c r="AO113" s="495"/>
      <c r="AP113" s="388"/>
      <c r="AQ113" s="374"/>
      <c r="AR113" s="329"/>
      <c r="AS113" s="329"/>
    </row>
    <row r="114" spans="37:45" ht="15.75">
      <c r="AK114" s="329"/>
      <c r="AL114" s="324"/>
      <c r="AM114" s="493"/>
      <c r="AN114" s="494"/>
      <c r="AO114" s="495"/>
      <c r="AP114" s="388"/>
      <c r="AQ114" s="374"/>
      <c r="AR114" s="329"/>
      <c r="AS114" s="329"/>
    </row>
    <row r="115" spans="37:45" ht="15.75">
      <c r="AK115" s="329"/>
      <c r="AL115" s="324"/>
      <c r="AM115" s="493"/>
      <c r="AN115" s="494"/>
      <c r="AO115" s="495"/>
      <c r="AP115" s="388"/>
      <c r="AQ115" s="374"/>
      <c r="AR115" s="329"/>
      <c r="AS115" s="329"/>
    </row>
    <row r="116" spans="37:45" ht="15.75">
      <c r="AK116" s="329"/>
      <c r="AL116" s="324"/>
      <c r="AM116" s="493"/>
      <c r="AN116" s="494"/>
      <c r="AO116" s="495"/>
      <c r="AP116" s="388"/>
      <c r="AQ116" s="374"/>
      <c r="AR116" s="329"/>
      <c r="AS116" s="329"/>
    </row>
    <row r="117" spans="37:45" ht="15.75">
      <c r="AK117" s="329"/>
      <c r="AL117" s="324"/>
      <c r="AM117" s="493"/>
      <c r="AN117" s="494"/>
      <c r="AO117" s="495"/>
      <c r="AP117" s="388"/>
      <c r="AQ117" s="374"/>
      <c r="AR117" s="329"/>
      <c r="AS117" s="329"/>
    </row>
    <row r="118" spans="37:45" ht="15.75">
      <c r="AK118" s="329"/>
      <c r="AL118" s="324"/>
      <c r="AM118" s="493"/>
      <c r="AN118" s="494"/>
      <c r="AO118" s="495"/>
      <c r="AP118" s="388"/>
      <c r="AQ118" s="374"/>
      <c r="AR118" s="329"/>
      <c r="AS118" s="329"/>
    </row>
    <row r="119" spans="37:45" ht="15.75">
      <c r="AK119" s="329"/>
      <c r="AL119" s="324"/>
      <c r="AM119" s="493"/>
      <c r="AN119" s="494"/>
      <c r="AO119" s="495"/>
      <c r="AP119" s="388"/>
      <c r="AQ119" s="374"/>
      <c r="AR119" s="329"/>
      <c r="AS119" s="329"/>
    </row>
    <row r="120" spans="37:45" ht="15.75">
      <c r="AK120" s="329"/>
      <c r="AL120" s="324"/>
      <c r="AM120" s="493"/>
      <c r="AN120" s="494"/>
      <c r="AO120" s="495"/>
      <c r="AP120" s="388"/>
      <c r="AQ120" s="374"/>
      <c r="AR120" s="329"/>
      <c r="AS120" s="329"/>
    </row>
    <row r="121" spans="37:45" ht="15.75">
      <c r="AK121" s="329"/>
      <c r="AL121" s="324"/>
      <c r="AM121" s="493"/>
      <c r="AN121" s="494"/>
      <c r="AO121" s="495"/>
      <c r="AP121" s="388"/>
      <c r="AQ121" s="374"/>
      <c r="AR121" s="329"/>
      <c r="AS121" s="329"/>
    </row>
    <row r="122" spans="37:45" ht="15.75">
      <c r="AK122" s="329"/>
      <c r="AL122" s="324"/>
      <c r="AM122" s="493"/>
      <c r="AN122" s="494"/>
      <c r="AO122" s="495"/>
      <c r="AP122" s="388"/>
      <c r="AQ122" s="374"/>
      <c r="AR122" s="329"/>
      <c r="AS122" s="329"/>
    </row>
    <row r="123" spans="37:45" ht="15.75">
      <c r="AK123" s="329"/>
      <c r="AL123" s="324"/>
      <c r="AM123" s="493"/>
      <c r="AN123" s="494"/>
      <c r="AO123" s="495"/>
      <c r="AP123" s="388"/>
      <c r="AQ123" s="374"/>
      <c r="AR123" s="329"/>
      <c r="AS123" s="329"/>
    </row>
    <row r="124" spans="37:45" ht="15.75">
      <c r="AK124" s="329"/>
      <c r="AL124" s="324"/>
      <c r="AM124" s="493"/>
      <c r="AN124" s="494"/>
      <c r="AO124" s="495"/>
      <c r="AP124" s="388"/>
      <c r="AQ124" s="374"/>
      <c r="AR124" s="329"/>
      <c r="AS124" s="329"/>
    </row>
    <row r="125" spans="37:45" ht="15.75">
      <c r="AK125" s="329"/>
      <c r="AL125" s="324"/>
      <c r="AM125" s="493"/>
      <c r="AN125" s="494"/>
      <c r="AO125" s="495"/>
      <c r="AP125" s="388"/>
      <c r="AQ125" s="374"/>
      <c r="AR125" s="329"/>
      <c r="AS125" s="329"/>
    </row>
    <row r="126" spans="37:45" ht="15.75">
      <c r="AK126" s="329"/>
      <c r="AL126" s="324"/>
      <c r="AM126" s="493"/>
      <c r="AN126" s="494"/>
      <c r="AO126" s="495"/>
      <c r="AP126" s="388"/>
      <c r="AQ126" s="374"/>
      <c r="AR126" s="329"/>
      <c r="AS126" s="329"/>
    </row>
    <row r="127" spans="37:45" ht="15.75">
      <c r="AK127" s="329"/>
      <c r="AL127" s="324"/>
      <c r="AM127" s="493"/>
      <c r="AN127" s="494"/>
      <c r="AO127" s="495"/>
      <c r="AP127" s="388"/>
      <c r="AQ127" s="374"/>
      <c r="AR127" s="329"/>
      <c r="AS127" s="329"/>
    </row>
    <row r="128" spans="37:45" ht="15.75">
      <c r="AK128" s="329"/>
      <c r="AL128" s="324"/>
      <c r="AM128" s="493"/>
      <c r="AN128" s="494"/>
      <c r="AO128" s="495"/>
      <c r="AP128" s="388"/>
      <c r="AQ128" s="374"/>
      <c r="AR128" s="329"/>
      <c r="AS128" s="329"/>
    </row>
    <row r="129" spans="37:45" ht="15.75">
      <c r="AK129" s="329"/>
      <c r="AL129" s="324"/>
      <c r="AM129" s="493"/>
      <c r="AN129" s="494"/>
      <c r="AO129" s="495"/>
      <c r="AP129" s="388"/>
      <c r="AQ129" s="374"/>
      <c r="AR129" s="329"/>
      <c r="AS129" s="329"/>
    </row>
    <row r="130" spans="37:45" ht="15.75">
      <c r="AK130" s="329"/>
      <c r="AL130" s="324"/>
      <c r="AM130" s="493"/>
      <c r="AN130" s="494"/>
      <c r="AO130" s="495"/>
      <c r="AP130" s="388"/>
      <c r="AQ130" s="374"/>
      <c r="AR130" s="329"/>
      <c r="AS130" s="329"/>
    </row>
    <row r="131" spans="37:45" ht="15.75">
      <c r="AK131" s="329"/>
      <c r="AL131" s="324"/>
      <c r="AM131" s="493"/>
      <c r="AN131" s="494"/>
      <c r="AO131" s="495"/>
      <c r="AP131" s="388"/>
      <c r="AQ131" s="374"/>
      <c r="AR131" s="329"/>
      <c r="AS131" s="329"/>
    </row>
    <row r="132" spans="37:45" ht="15.75">
      <c r="AK132" s="329"/>
      <c r="AL132" s="324"/>
      <c r="AM132" s="493"/>
      <c r="AN132" s="494"/>
      <c r="AO132" s="495"/>
      <c r="AP132" s="388"/>
      <c r="AQ132" s="374"/>
      <c r="AR132" s="329"/>
      <c r="AS132" s="329"/>
    </row>
    <row r="133" spans="37:45" ht="15.75">
      <c r="AK133" s="329"/>
      <c r="AL133" s="324"/>
      <c r="AM133" s="493"/>
      <c r="AN133" s="494"/>
      <c r="AO133" s="495"/>
      <c r="AP133" s="388"/>
      <c r="AQ133" s="374"/>
      <c r="AR133" s="329"/>
      <c r="AS133" s="329"/>
    </row>
    <row r="134" spans="37:45" ht="15.75">
      <c r="AK134" s="329"/>
      <c r="AL134" s="324"/>
      <c r="AM134" s="493"/>
      <c r="AN134" s="494"/>
      <c r="AO134" s="495"/>
      <c r="AP134" s="388"/>
      <c r="AQ134" s="374"/>
      <c r="AR134" s="329"/>
      <c r="AS134" s="329"/>
    </row>
    <row r="135" spans="37:45" ht="15.75">
      <c r="AK135" s="329"/>
      <c r="AL135" s="324"/>
      <c r="AM135" s="493"/>
      <c r="AN135" s="494"/>
      <c r="AO135" s="495"/>
      <c r="AP135" s="388"/>
      <c r="AQ135" s="374"/>
      <c r="AR135" s="329"/>
      <c r="AS135" s="329"/>
    </row>
    <row r="136" spans="37:45" ht="15.75">
      <c r="AK136" s="329"/>
      <c r="AL136" s="324"/>
      <c r="AM136" s="493"/>
      <c r="AN136" s="494"/>
      <c r="AO136" s="495"/>
      <c r="AP136" s="388"/>
      <c r="AQ136" s="374"/>
      <c r="AR136" s="329"/>
      <c r="AS136" s="329"/>
    </row>
    <row r="137" spans="37:45" ht="15.75">
      <c r="AK137" s="329"/>
      <c r="AL137" s="324"/>
      <c r="AM137" s="493"/>
      <c r="AN137" s="494"/>
      <c r="AO137" s="495"/>
      <c r="AP137" s="388"/>
      <c r="AQ137" s="374"/>
      <c r="AR137" s="329"/>
      <c r="AS137" s="329"/>
    </row>
    <row r="138" spans="37:45" ht="15.75">
      <c r="AK138" s="329"/>
      <c r="AL138" s="324"/>
      <c r="AM138" s="493"/>
      <c r="AN138" s="494"/>
      <c r="AO138" s="495"/>
      <c r="AP138" s="388"/>
      <c r="AQ138" s="374"/>
      <c r="AR138" s="329"/>
      <c r="AS138" s="329"/>
    </row>
    <row r="139" spans="37:45" ht="15.75">
      <c r="AK139" s="329"/>
      <c r="AL139" s="324"/>
      <c r="AM139" s="493"/>
      <c r="AN139" s="494"/>
      <c r="AO139" s="495"/>
      <c r="AP139" s="388"/>
      <c r="AQ139" s="374"/>
      <c r="AR139" s="329"/>
      <c r="AS139" s="329"/>
    </row>
    <row r="140" spans="37:45" ht="15.75">
      <c r="AK140" s="329"/>
      <c r="AL140" s="324"/>
      <c r="AM140" s="493"/>
      <c r="AN140" s="494"/>
      <c r="AO140" s="495"/>
      <c r="AP140" s="388"/>
      <c r="AQ140" s="374"/>
      <c r="AR140" s="329"/>
      <c r="AS140" s="329"/>
    </row>
    <row r="141" spans="37:45" ht="15.75">
      <c r="AK141" s="329"/>
      <c r="AL141" s="324"/>
      <c r="AM141" s="493"/>
      <c r="AN141" s="494"/>
      <c r="AO141" s="495"/>
      <c r="AP141" s="388"/>
      <c r="AQ141" s="374"/>
      <c r="AR141" s="329"/>
      <c r="AS141" s="329"/>
    </row>
    <row r="142" spans="37:45" ht="15.75">
      <c r="AK142" s="329"/>
      <c r="AL142" s="324"/>
      <c r="AM142" s="493"/>
      <c r="AN142" s="494"/>
      <c r="AO142" s="495"/>
      <c r="AP142" s="388"/>
      <c r="AQ142" s="374"/>
      <c r="AR142" s="329"/>
      <c r="AS142" s="329"/>
    </row>
    <row r="143" spans="37:45" ht="15.75">
      <c r="AK143" s="329"/>
      <c r="AL143" s="324"/>
      <c r="AM143" s="493"/>
      <c r="AN143" s="494"/>
      <c r="AO143" s="495"/>
      <c r="AP143" s="388"/>
      <c r="AQ143" s="374"/>
      <c r="AR143" s="329"/>
      <c r="AS143" s="329"/>
    </row>
    <row r="144" spans="37:45" ht="15.75">
      <c r="AK144" s="329"/>
      <c r="AL144" s="324"/>
      <c r="AM144" s="493"/>
      <c r="AN144" s="494"/>
      <c r="AO144" s="495"/>
      <c r="AP144" s="388"/>
      <c r="AQ144" s="374"/>
      <c r="AR144" s="329"/>
      <c r="AS144" s="329"/>
    </row>
    <row r="145" spans="37:45" ht="15.75">
      <c r="AK145" s="329"/>
      <c r="AL145" s="324"/>
      <c r="AM145" s="493"/>
      <c r="AN145" s="494"/>
      <c r="AO145" s="495"/>
      <c r="AP145" s="388"/>
      <c r="AQ145" s="374"/>
      <c r="AR145" s="329"/>
      <c r="AS145" s="329"/>
    </row>
    <row r="146" spans="37:45" ht="15.75">
      <c r="AK146" s="329"/>
      <c r="AL146" s="324"/>
      <c r="AM146" s="493"/>
      <c r="AN146" s="494"/>
      <c r="AO146" s="495"/>
      <c r="AP146" s="388"/>
      <c r="AQ146" s="374"/>
      <c r="AR146" s="329"/>
      <c r="AS146" s="329"/>
    </row>
    <row r="147" spans="37:45" ht="15.75">
      <c r="AK147" s="329"/>
      <c r="AL147" s="324"/>
      <c r="AM147" s="493"/>
      <c r="AN147" s="494"/>
      <c r="AO147" s="495"/>
      <c r="AP147" s="388"/>
      <c r="AQ147" s="374"/>
      <c r="AR147" s="329"/>
      <c r="AS147" s="329"/>
    </row>
    <row r="148" spans="37:45" ht="15.75">
      <c r="AK148" s="329"/>
      <c r="AL148" s="324"/>
      <c r="AM148" s="493"/>
      <c r="AN148" s="494"/>
      <c r="AO148" s="495"/>
      <c r="AP148" s="388"/>
      <c r="AQ148" s="374"/>
      <c r="AR148" s="329"/>
      <c r="AS148" s="329"/>
    </row>
    <row r="149" spans="37:45" ht="15.75">
      <c r="AK149" s="329"/>
      <c r="AL149" s="324"/>
      <c r="AM149" s="493"/>
      <c r="AN149" s="494"/>
      <c r="AO149" s="495"/>
      <c r="AP149" s="388"/>
      <c r="AQ149" s="374"/>
      <c r="AR149" s="329"/>
      <c r="AS149" s="329"/>
    </row>
    <row r="150" spans="37:45" ht="15.75">
      <c r="AK150" s="329"/>
      <c r="AL150" s="324"/>
      <c r="AM150" s="493"/>
      <c r="AN150" s="494"/>
      <c r="AO150" s="495"/>
      <c r="AP150" s="388"/>
      <c r="AQ150" s="374"/>
      <c r="AR150" s="329"/>
      <c r="AS150" s="329"/>
    </row>
    <row r="151" spans="37:45" ht="15.75">
      <c r="AK151" s="329"/>
      <c r="AL151" s="324"/>
      <c r="AM151" s="493"/>
      <c r="AN151" s="494"/>
      <c r="AO151" s="495"/>
      <c r="AP151" s="388"/>
      <c r="AQ151" s="374"/>
      <c r="AR151" s="329"/>
      <c r="AS151" s="329"/>
    </row>
    <row r="152" spans="37:45" ht="15.75">
      <c r="AK152" s="329"/>
      <c r="AL152" s="324"/>
      <c r="AM152" s="493"/>
      <c r="AN152" s="494"/>
      <c r="AO152" s="495"/>
      <c r="AP152" s="388"/>
      <c r="AQ152" s="374"/>
      <c r="AR152" s="329"/>
      <c r="AS152" s="329"/>
    </row>
    <row r="153" spans="37:45" ht="15.75">
      <c r="AK153" s="329"/>
      <c r="AL153" s="324"/>
      <c r="AM153" s="493"/>
      <c r="AN153" s="494"/>
      <c r="AO153" s="495"/>
      <c r="AP153" s="388"/>
      <c r="AQ153" s="374"/>
      <c r="AR153" s="329"/>
      <c r="AS153" s="329"/>
    </row>
    <row r="154" spans="37:45" ht="15.75">
      <c r="AK154" s="329"/>
      <c r="AL154" s="324"/>
      <c r="AM154" s="493"/>
      <c r="AN154" s="494"/>
      <c r="AO154" s="495"/>
      <c r="AP154" s="388"/>
      <c r="AQ154" s="374"/>
      <c r="AR154" s="329"/>
      <c r="AS154" s="329"/>
    </row>
    <row r="155" spans="37:45" ht="15.75">
      <c r="AK155" s="329"/>
      <c r="AL155" s="324"/>
      <c r="AM155" s="493"/>
      <c r="AN155" s="494"/>
      <c r="AO155" s="495"/>
      <c r="AP155" s="388"/>
      <c r="AQ155" s="374"/>
      <c r="AR155" s="329"/>
      <c r="AS155" s="329"/>
    </row>
    <row r="156" spans="37:45" ht="15.75">
      <c r="AK156" s="329"/>
      <c r="AL156" s="324"/>
      <c r="AM156" s="493"/>
      <c r="AN156" s="494"/>
      <c r="AO156" s="495"/>
      <c r="AP156" s="388"/>
      <c r="AQ156" s="374"/>
      <c r="AR156" s="329"/>
      <c r="AS156" s="329"/>
    </row>
    <row r="157" spans="37:45" ht="15.75">
      <c r="AK157" s="329"/>
      <c r="AL157" s="324"/>
      <c r="AM157" s="493"/>
      <c r="AN157" s="494"/>
      <c r="AO157" s="495"/>
      <c r="AP157" s="388"/>
      <c r="AQ157" s="374"/>
      <c r="AR157" s="329"/>
      <c r="AS157" s="329"/>
    </row>
    <row r="158" spans="37:45" ht="15.75">
      <c r="AK158" s="329"/>
      <c r="AL158" s="324"/>
      <c r="AM158" s="493"/>
      <c r="AN158" s="494"/>
      <c r="AO158" s="495"/>
      <c r="AP158" s="388"/>
      <c r="AQ158" s="374"/>
      <c r="AR158" s="329"/>
      <c r="AS158" s="329"/>
    </row>
    <row r="159" spans="37:45" ht="15.75">
      <c r="AK159" s="329"/>
      <c r="AL159" s="324"/>
      <c r="AM159" s="493"/>
      <c r="AN159" s="494"/>
      <c r="AO159" s="495"/>
      <c r="AP159" s="388"/>
      <c r="AQ159" s="374"/>
      <c r="AR159" s="329"/>
      <c r="AS159" s="329"/>
    </row>
    <row r="160" spans="37:45" ht="15.75">
      <c r="AK160" s="329"/>
      <c r="AL160" s="324"/>
      <c r="AM160" s="493"/>
      <c r="AN160" s="494"/>
      <c r="AO160" s="495"/>
      <c r="AP160" s="388"/>
      <c r="AQ160" s="374"/>
      <c r="AR160" s="329"/>
      <c r="AS160" s="329"/>
    </row>
    <row r="161" spans="37:45" ht="15.75">
      <c r="AK161" s="329"/>
      <c r="AL161" s="324"/>
      <c r="AM161" s="493"/>
      <c r="AN161" s="494"/>
      <c r="AO161" s="495"/>
      <c r="AP161" s="388"/>
      <c r="AQ161" s="374"/>
      <c r="AR161" s="329"/>
      <c r="AS161" s="329"/>
    </row>
    <row r="162" spans="37:45" ht="15.75">
      <c r="AK162" s="329"/>
      <c r="AL162" s="324"/>
      <c r="AM162" s="493"/>
      <c r="AN162" s="494"/>
      <c r="AO162" s="495"/>
      <c r="AP162" s="388"/>
      <c r="AQ162" s="374"/>
      <c r="AR162" s="329"/>
      <c r="AS162" s="329"/>
    </row>
    <row r="163" spans="37:45" ht="15.75">
      <c r="AK163" s="329"/>
      <c r="AL163" s="324"/>
      <c r="AM163" s="493"/>
      <c r="AN163" s="494"/>
      <c r="AO163" s="495"/>
      <c r="AP163" s="388"/>
      <c r="AQ163" s="374"/>
      <c r="AR163" s="329"/>
      <c r="AS163" s="329"/>
    </row>
    <row r="164" spans="37:45" ht="15.75">
      <c r="AK164" s="329"/>
      <c r="AL164" s="324"/>
      <c r="AM164" s="493"/>
      <c r="AN164" s="494"/>
      <c r="AO164" s="495"/>
      <c r="AP164" s="388"/>
      <c r="AQ164" s="374"/>
      <c r="AR164" s="329"/>
      <c r="AS164" s="329"/>
    </row>
    <row r="165" spans="37:45" ht="15.75">
      <c r="AK165" s="329"/>
      <c r="AL165" s="324"/>
      <c r="AM165" s="493"/>
      <c r="AN165" s="494"/>
      <c r="AO165" s="495"/>
      <c r="AP165" s="388"/>
      <c r="AQ165" s="374"/>
      <c r="AR165" s="329"/>
      <c r="AS165" s="329"/>
    </row>
    <row r="166" spans="37:45" ht="15.75">
      <c r="AK166" s="329"/>
      <c r="AL166" s="324"/>
      <c r="AM166" s="493"/>
      <c r="AN166" s="494"/>
      <c r="AO166" s="495"/>
      <c r="AP166" s="388"/>
      <c r="AQ166" s="374"/>
      <c r="AR166" s="329"/>
      <c r="AS166" s="329"/>
    </row>
    <row r="167" spans="37:45" ht="15.75">
      <c r="AK167" s="329"/>
      <c r="AL167" s="324"/>
      <c r="AM167" s="493"/>
      <c r="AN167" s="494"/>
      <c r="AO167" s="495"/>
      <c r="AP167" s="388"/>
      <c r="AQ167" s="374"/>
      <c r="AR167" s="329"/>
      <c r="AS167" s="329"/>
    </row>
    <row r="168" spans="37:45" ht="15.75">
      <c r="AK168" s="329"/>
      <c r="AL168" s="324"/>
      <c r="AM168" s="493"/>
      <c r="AN168" s="494"/>
      <c r="AO168" s="495"/>
      <c r="AP168" s="388"/>
      <c r="AQ168" s="374"/>
      <c r="AR168" s="329"/>
      <c r="AS168" s="329"/>
    </row>
    <row r="169" spans="37:45" ht="15.75">
      <c r="AK169" s="329"/>
      <c r="AL169" s="324"/>
      <c r="AM169" s="493"/>
      <c r="AN169" s="494"/>
      <c r="AO169" s="495"/>
      <c r="AP169" s="388"/>
      <c r="AQ169" s="374"/>
      <c r="AR169" s="329"/>
      <c r="AS169" s="329"/>
    </row>
    <row r="170" spans="37:45" ht="15.75">
      <c r="AK170" s="329"/>
      <c r="AL170" s="324"/>
      <c r="AM170" s="493"/>
      <c r="AN170" s="494"/>
      <c r="AO170" s="495"/>
      <c r="AP170" s="388"/>
      <c r="AQ170" s="374"/>
      <c r="AR170" s="329"/>
      <c r="AS170" s="329"/>
    </row>
    <row r="171" spans="37:45" ht="15.75">
      <c r="AK171" s="329"/>
      <c r="AL171" s="324"/>
      <c r="AM171" s="493"/>
      <c r="AN171" s="494"/>
      <c r="AO171" s="495"/>
      <c r="AP171" s="388"/>
      <c r="AQ171" s="374"/>
      <c r="AR171" s="329"/>
      <c r="AS171" s="329"/>
    </row>
    <row r="172" spans="37:45" ht="15.75">
      <c r="AK172" s="329"/>
      <c r="AL172" s="324"/>
      <c r="AM172" s="493"/>
      <c r="AN172" s="494"/>
      <c r="AO172" s="495"/>
      <c r="AP172" s="388"/>
      <c r="AQ172" s="374"/>
      <c r="AR172" s="329"/>
      <c r="AS172" s="329"/>
    </row>
    <row r="173" spans="37:45" ht="15.75">
      <c r="AK173" s="329"/>
      <c r="AL173" s="324"/>
      <c r="AM173" s="493"/>
      <c r="AN173" s="494"/>
      <c r="AO173" s="495"/>
      <c r="AP173" s="388"/>
      <c r="AQ173" s="374"/>
      <c r="AR173" s="329"/>
      <c r="AS173" s="329"/>
    </row>
    <row r="174" spans="37:45" ht="15.75">
      <c r="AK174" s="329"/>
      <c r="AL174" s="324"/>
      <c r="AM174" s="493"/>
      <c r="AN174" s="494"/>
      <c r="AO174" s="495"/>
      <c r="AP174" s="388"/>
      <c r="AQ174" s="374"/>
      <c r="AR174" s="329"/>
      <c r="AS174" s="329"/>
    </row>
    <row r="175" spans="37:45" ht="15.75">
      <c r="AK175" s="329"/>
      <c r="AL175" s="324"/>
      <c r="AM175" s="493"/>
      <c r="AN175" s="494"/>
      <c r="AO175" s="495"/>
      <c r="AP175" s="388"/>
      <c r="AQ175" s="374"/>
      <c r="AR175" s="329"/>
      <c r="AS175" s="329"/>
    </row>
    <row r="176" spans="37:45" ht="15.75">
      <c r="AK176" s="329"/>
      <c r="AL176" s="324"/>
      <c r="AM176" s="493"/>
      <c r="AN176" s="494"/>
      <c r="AO176" s="495"/>
      <c r="AP176" s="388"/>
      <c r="AQ176" s="374"/>
      <c r="AR176" s="329"/>
      <c r="AS176" s="329"/>
    </row>
    <row r="177" spans="37:45" ht="15.75">
      <c r="AK177" s="329"/>
      <c r="AL177" s="324"/>
      <c r="AM177" s="493"/>
      <c r="AN177" s="494"/>
      <c r="AO177" s="495"/>
      <c r="AP177" s="388"/>
      <c r="AQ177" s="374"/>
      <c r="AR177" s="329"/>
      <c r="AS177" s="329"/>
    </row>
    <row r="178" spans="37:45" ht="15.75">
      <c r="AK178" s="329"/>
      <c r="AL178" s="324"/>
      <c r="AM178" s="493"/>
      <c r="AN178" s="494"/>
      <c r="AO178" s="495"/>
      <c r="AP178" s="388"/>
      <c r="AQ178" s="374"/>
      <c r="AR178" s="329"/>
      <c r="AS178" s="329"/>
    </row>
    <row r="179" spans="37:45" ht="15.75">
      <c r="AK179" s="329"/>
      <c r="AL179" s="324"/>
      <c r="AM179" s="493"/>
      <c r="AN179" s="494"/>
      <c r="AO179" s="495"/>
      <c r="AP179" s="388"/>
      <c r="AQ179" s="374"/>
      <c r="AR179" s="329"/>
      <c r="AS179" s="329"/>
    </row>
    <row r="180" spans="37:45" ht="15.75">
      <c r="AK180" s="329"/>
      <c r="AL180" s="324"/>
      <c r="AM180" s="493"/>
      <c r="AN180" s="494"/>
      <c r="AO180" s="495"/>
      <c r="AP180" s="388"/>
      <c r="AQ180" s="374"/>
      <c r="AR180" s="329"/>
      <c r="AS180" s="329"/>
    </row>
    <row r="181" spans="37:45" ht="15.75">
      <c r="AK181" s="329"/>
      <c r="AL181" s="324"/>
      <c r="AM181" s="493"/>
      <c r="AN181" s="494"/>
      <c r="AO181" s="495"/>
      <c r="AP181" s="388"/>
      <c r="AQ181" s="374"/>
      <c r="AR181" s="329"/>
      <c r="AS181" s="329"/>
    </row>
    <row r="182" spans="37:45" ht="15.75">
      <c r="AK182" s="329"/>
      <c r="AL182" s="324"/>
      <c r="AM182" s="493"/>
      <c r="AN182" s="494"/>
      <c r="AO182" s="495"/>
      <c r="AP182" s="388"/>
      <c r="AQ182" s="374"/>
      <c r="AR182" s="329"/>
      <c r="AS182" s="329"/>
    </row>
    <row r="183" spans="37:45" ht="15.75">
      <c r="AK183" s="329"/>
      <c r="AL183" s="324"/>
      <c r="AM183" s="493"/>
      <c r="AN183" s="494"/>
      <c r="AO183" s="495"/>
      <c r="AP183" s="388"/>
      <c r="AQ183" s="374"/>
      <c r="AR183" s="329"/>
      <c r="AS183" s="329"/>
    </row>
    <row r="184" spans="37:45" ht="15.75">
      <c r="AK184" s="329"/>
      <c r="AL184" s="324"/>
      <c r="AM184" s="493"/>
      <c r="AN184" s="494"/>
      <c r="AO184" s="495"/>
      <c r="AP184" s="388"/>
      <c r="AQ184" s="374"/>
      <c r="AR184" s="329"/>
      <c r="AS184" s="329"/>
    </row>
    <row r="185" spans="37:45" ht="15.75">
      <c r="AK185" s="329"/>
      <c r="AL185" s="324"/>
      <c r="AM185" s="493"/>
      <c r="AN185" s="494"/>
      <c r="AO185" s="495"/>
      <c r="AP185" s="388"/>
      <c r="AQ185" s="374"/>
      <c r="AR185" s="329"/>
      <c r="AS185" s="329"/>
    </row>
    <row r="186" spans="37:45" ht="15.75">
      <c r="AK186" s="329"/>
      <c r="AL186" s="324"/>
      <c r="AM186" s="493"/>
      <c r="AN186" s="494"/>
      <c r="AO186" s="495"/>
      <c r="AP186" s="388"/>
      <c r="AQ186" s="374"/>
      <c r="AR186" s="329"/>
      <c r="AS186" s="329"/>
    </row>
    <row r="187" spans="37:45" ht="15.75">
      <c r="AK187" s="329"/>
      <c r="AL187" s="324"/>
      <c r="AM187" s="493"/>
      <c r="AN187" s="494"/>
      <c r="AO187" s="495"/>
      <c r="AP187" s="388"/>
      <c r="AQ187" s="374"/>
      <c r="AR187" s="329"/>
      <c r="AS187" s="329"/>
    </row>
    <row r="188" spans="37:45" ht="15.75">
      <c r="AK188" s="329"/>
      <c r="AL188" s="324"/>
      <c r="AM188" s="493"/>
      <c r="AN188" s="494"/>
      <c r="AO188" s="495"/>
      <c r="AP188" s="388"/>
      <c r="AQ188" s="374"/>
      <c r="AR188" s="329"/>
      <c r="AS188" s="329"/>
    </row>
    <row r="189" spans="37:45" ht="15.75">
      <c r="AK189" s="329"/>
      <c r="AL189" s="324"/>
      <c r="AM189" s="493"/>
      <c r="AN189" s="494"/>
      <c r="AO189" s="495"/>
      <c r="AP189" s="388"/>
      <c r="AQ189" s="374"/>
      <c r="AR189" s="329"/>
      <c r="AS189" s="329"/>
    </row>
    <row r="190" spans="37:45" ht="15.75">
      <c r="AK190" s="329"/>
      <c r="AL190" s="324"/>
      <c r="AM190" s="493"/>
      <c r="AN190" s="494"/>
      <c r="AO190" s="495"/>
      <c r="AP190" s="388"/>
      <c r="AQ190" s="374"/>
      <c r="AR190" s="329"/>
      <c r="AS190" s="329"/>
    </row>
    <row r="191" spans="37:45" ht="15.75">
      <c r="AK191" s="329"/>
      <c r="AL191" s="324"/>
      <c r="AM191" s="493"/>
      <c r="AN191" s="494"/>
      <c r="AO191" s="495"/>
      <c r="AP191" s="388"/>
      <c r="AQ191" s="374"/>
      <c r="AR191" s="329"/>
      <c r="AS191" s="329"/>
    </row>
    <row r="192" spans="37:45" ht="15.75">
      <c r="AK192" s="329"/>
      <c r="AL192" s="324"/>
      <c r="AM192" s="493"/>
      <c r="AN192" s="494"/>
      <c r="AO192" s="495"/>
      <c r="AP192" s="388"/>
      <c r="AQ192" s="374"/>
      <c r="AR192" s="329"/>
      <c r="AS192" s="329"/>
    </row>
    <row r="193" spans="37:45" ht="15.75">
      <c r="AK193" s="329"/>
      <c r="AL193" s="324"/>
      <c r="AM193" s="493"/>
      <c r="AN193" s="494"/>
      <c r="AO193" s="495"/>
      <c r="AP193" s="388"/>
      <c r="AQ193" s="374"/>
      <c r="AR193" s="329"/>
      <c r="AS193" s="329"/>
    </row>
    <row r="194" spans="37:45" ht="15.75">
      <c r="AK194" s="329"/>
      <c r="AL194" s="324"/>
      <c r="AM194" s="493"/>
      <c r="AN194" s="494"/>
      <c r="AO194" s="495"/>
      <c r="AP194" s="388"/>
      <c r="AQ194" s="374"/>
      <c r="AR194" s="329"/>
      <c r="AS194" s="329"/>
    </row>
    <row r="195" spans="37:45" ht="15.75">
      <c r="AK195" s="329"/>
      <c r="AL195" s="324"/>
      <c r="AM195" s="493"/>
      <c r="AN195" s="494"/>
      <c r="AO195" s="495"/>
      <c r="AP195" s="388"/>
      <c r="AQ195" s="374"/>
      <c r="AR195" s="329"/>
      <c r="AS195" s="329"/>
    </row>
    <row r="196" spans="37:45" ht="15.75">
      <c r="AK196" s="329"/>
      <c r="AL196" s="324"/>
      <c r="AM196" s="493"/>
      <c r="AN196" s="494"/>
      <c r="AO196" s="495"/>
      <c r="AP196" s="388"/>
      <c r="AQ196" s="374"/>
      <c r="AR196" s="329"/>
      <c r="AS196" s="329"/>
    </row>
    <row r="197" spans="37:45" ht="15.75">
      <c r="AK197" s="329"/>
      <c r="AL197" s="324"/>
      <c r="AM197" s="493"/>
      <c r="AN197" s="494"/>
      <c r="AO197" s="495"/>
      <c r="AP197" s="388"/>
      <c r="AQ197" s="374"/>
      <c r="AR197" s="329"/>
      <c r="AS197" s="329"/>
    </row>
    <row r="198" spans="37:45" ht="15.75">
      <c r="AK198" s="329"/>
      <c r="AL198" s="324"/>
      <c r="AM198" s="493"/>
      <c r="AN198" s="494"/>
      <c r="AO198" s="495"/>
      <c r="AP198" s="388"/>
      <c r="AQ198" s="374"/>
      <c r="AR198" s="329"/>
      <c r="AS198" s="329"/>
    </row>
    <row r="199" spans="37:45" ht="15.75">
      <c r="AK199" s="329"/>
      <c r="AL199" s="324"/>
      <c r="AM199" s="493"/>
      <c r="AN199" s="494"/>
      <c r="AO199" s="495"/>
      <c r="AP199" s="388"/>
      <c r="AQ199" s="374"/>
      <c r="AR199" s="329"/>
      <c r="AS199" s="329"/>
    </row>
    <row r="200" spans="37:45" ht="15.75">
      <c r="AK200" s="329"/>
      <c r="AL200" s="324"/>
      <c r="AM200" s="493"/>
      <c r="AN200" s="494"/>
      <c r="AO200" s="495"/>
      <c r="AP200" s="388"/>
      <c r="AQ200" s="374"/>
      <c r="AR200" s="329"/>
      <c r="AS200" s="329"/>
    </row>
    <row r="201" spans="37:45" ht="15.75">
      <c r="AK201" s="329"/>
      <c r="AL201" s="324"/>
      <c r="AM201" s="493"/>
      <c r="AN201" s="494"/>
      <c r="AO201" s="495"/>
      <c r="AP201" s="388"/>
      <c r="AQ201" s="374"/>
      <c r="AR201" s="329"/>
      <c r="AS201" s="329"/>
    </row>
    <row r="202" spans="37:45" ht="15.75">
      <c r="AK202" s="329"/>
      <c r="AL202" s="324"/>
      <c r="AM202" s="493"/>
      <c r="AN202" s="494"/>
      <c r="AO202" s="495"/>
      <c r="AP202" s="388"/>
      <c r="AQ202" s="374"/>
      <c r="AR202" s="329"/>
      <c r="AS202" s="329"/>
    </row>
    <row r="203" spans="37:45" ht="15.75">
      <c r="AK203" s="329"/>
      <c r="AL203" s="324"/>
      <c r="AM203" s="493"/>
      <c r="AN203" s="494"/>
      <c r="AO203" s="495"/>
      <c r="AP203" s="388"/>
      <c r="AQ203" s="374"/>
      <c r="AR203" s="329"/>
      <c r="AS203" s="329"/>
    </row>
    <row r="204" spans="37:45" ht="15.75">
      <c r="AK204" s="329"/>
      <c r="AL204" s="324"/>
      <c r="AM204" s="493"/>
      <c r="AN204" s="494"/>
      <c r="AO204" s="495"/>
      <c r="AP204" s="388"/>
      <c r="AQ204" s="374"/>
      <c r="AR204" s="329"/>
      <c r="AS204" s="329"/>
    </row>
    <row r="205" spans="37:45" ht="15.75">
      <c r="AK205" s="329"/>
      <c r="AL205" s="324"/>
      <c r="AM205" s="493"/>
      <c r="AN205" s="494"/>
      <c r="AO205" s="495"/>
      <c r="AP205" s="388"/>
      <c r="AQ205" s="374"/>
      <c r="AR205" s="329"/>
      <c r="AS205" s="329"/>
    </row>
    <row r="206" spans="37:45" ht="15.75">
      <c r="AK206" s="329"/>
      <c r="AL206" s="324"/>
      <c r="AM206" s="493"/>
      <c r="AN206" s="494"/>
      <c r="AO206" s="495"/>
      <c r="AP206" s="388"/>
      <c r="AQ206" s="374"/>
      <c r="AR206" s="329"/>
      <c r="AS206" s="329"/>
    </row>
    <row r="207" spans="37:45" ht="15.75">
      <c r="AK207" s="329"/>
      <c r="AL207" s="324"/>
      <c r="AM207" s="493"/>
      <c r="AN207" s="494"/>
      <c r="AO207" s="495"/>
      <c r="AP207" s="388"/>
      <c r="AQ207" s="374"/>
      <c r="AR207" s="329"/>
      <c r="AS207" s="329"/>
    </row>
    <row r="208" spans="37:45" ht="15.75">
      <c r="AK208" s="329"/>
      <c r="AL208" s="324"/>
      <c r="AM208" s="493"/>
      <c r="AN208" s="494"/>
      <c r="AO208" s="495"/>
      <c r="AP208" s="388"/>
      <c r="AQ208" s="374"/>
      <c r="AR208" s="329"/>
      <c r="AS208" s="329"/>
    </row>
    <row r="209" spans="37:45" ht="15.75">
      <c r="AK209" s="329"/>
      <c r="AL209" s="324"/>
      <c r="AM209" s="493"/>
      <c r="AN209" s="494"/>
      <c r="AO209" s="495"/>
      <c r="AP209" s="388"/>
      <c r="AQ209" s="374"/>
      <c r="AR209" s="329"/>
      <c r="AS209" s="329"/>
    </row>
    <row r="210" spans="37:45" ht="15.75">
      <c r="AK210" s="329"/>
      <c r="AL210" s="324"/>
      <c r="AM210" s="493"/>
      <c r="AN210" s="494"/>
      <c r="AO210" s="495"/>
      <c r="AP210" s="388"/>
      <c r="AQ210" s="374"/>
      <c r="AR210" s="329"/>
      <c r="AS210" s="329"/>
    </row>
    <row r="211" spans="37:45" ht="15.75">
      <c r="AK211" s="329"/>
      <c r="AL211" s="324"/>
      <c r="AM211" s="493"/>
      <c r="AN211" s="494"/>
      <c r="AO211" s="495"/>
      <c r="AP211" s="388"/>
      <c r="AQ211" s="374"/>
      <c r="AR211" s="329"/>
      <c r="AS211" s="329"/>
    </row>
    <row r="212" spans="37:45" ht="15.75">
      <c r="AK212" s="329"/>
      <c r="AL212" s="324"/>
      <c r="AM212" s="493"/>
      <c r="AN212" s="494"/>
      <c r="AO212" s="495"/>
      <c r="AP212" s="388"/>
      <c r="AQ212" s="374"/>
      <c r="AR212" s="329"/>
      <c r="AS212" s="329"/>
    </row>
    <row r="213" spans="37:45" ht="15.75">
      <c r="AK213" s="329"/>
      <c r="AL213" s="324"/>
      <c r="AM213" s="493"/>
      <c r="AN213" s="494"/>
      <c r="AO213" s="495"/>
      <c r="AP213" s="388"/>
      <c r="AQ213" s="374"/>
      <c r="AR213" s="329"/>
      <c r="AS213" s="329"/>
    </row>
    <row r="214" spans="37:45" ht="15.75">
      <c r="AK214" s="329"/>
      <c r="AL214" s="324"/>
      <c r="AM214" s="493"/>
      <c r="AN214" s="494"/>
      <c r="AO214" s="495"/>
      <c r="AP214" s="388"/>
      <c r="AQ214" s="374"/>
      <c r="AR214" s="329"/>
      <c r="AS214" s="329"/>
    </row>
    <row r="215" spans="37:45" ht="15.75">
      <c r="AK215" s="329"/>
      <c r="AL215" s="324"/>
      <c r="AM215" s="493"/>
      <c r="AN215" s="494"/>
      <c r="AO215" s="495"/>
      <c r="AP215" s="388"/>
      <c r="AQ215" s="374"/>
      <c r="AR215" s="329"/>
      <c r="AS215" s="329"/>
    </row>
    <row r="216" spans="37:45" ht="15.75">
      <c r="AK216" s="329"/>
      <c r="AL216" s="324"/>
      <c r="AM216" s="493"/>
      <c r="AN216" s="494"/>
      <c r="AO216" s="495"/>
      <c r="AP216" s="388"/>
      <c r="AQ216" s="374"/>
      <c r="AR216" s="329"/>
      <c r="AS216" s="329"/>
    </row>
    <row r="217" spans="37:45" ht="15.75">
      <c r="AK217" s="329"/>
      <c r="AL217" s="324"/>
      <c r="AM217" s="493"/>
      <c r="AN217" s="494"/>
      <c r="AO217" s="495"/>
      <c r="AP217" s="388"/>
      <c r="AQ217" s="374"/>
      <c r="AR217" s="329"/>
      <c r="AS217" s="329"/>
    </row>
    <row r="218" spans="37:45" ht="15.75">
      <c r="AK218" s="329"/>
      <c r="AL218" s="324"/>
      <c r="AM218" s="493"/>
      <c r="AN218" s="494"/>
      <c r="AO218" s="495"/>
      <c r="AP218" s="388"/>
      <c r="AQ218" s="374"/>
      <c r="AR218" s="329"/>
      <c r="AS218" s="329"/>
    </row>
    <row r="219" spans="37:45" ht="15.75">
      <c r="AK219" s="329"/>
      <c r="AL219" s="324"/>
      <c r="AM219" s="493"/>
      <c r="AN219" s="494"/>
      <c r="AO219" s="495"/>
      <c r="AP219" s="388"/>
      <c r="AQ219" s="374"/>
      <c r="AR219" s="329"/>
      <c r="AS219" s="329"/>
    </row>
    <row r="220" spans="37:45" ht="15.75">
      <c r="AK220" s="329"/>
      <c r="AL220" s="324"/>
      <c r="AM220" s="493"/>
      <c r="AN220" s="494"/>
      <c r="AO220" s="495"/>
      <c r="AP220" s="388"/>
      <c r="AQ220" s="374"/>
      <c r="AR220" s="329"/>
      <c r="AS220" s="329"/>
    </row>
    <row r="221" spans="37:45" ht="15.75">
      <c r="AK221" s="329"/>
      <c r="AL221" s="324"/>
      <c r="AM221" s="493"/>
      <c r="AN221" s="494"/>
      <c r="AO221" s="495"/>
      <c r="AP221" s="388"/>
      <c r="AQ221" s="374"/>
      <c r="AR221" s="329"/>
      <c r="AS221" s="329"/>
    </row>
    <row r="222" spans="37:45" ht="15.75">
      <c r="AK222" s="329"/>
      <c r="AL222" s="324"/>
      <c r="AM222" s="493"/>
      <c r="AN222" s="494"/>
      <c r="AO222" s="495"/>
      <c r="AP222" s="388"/>
      <c r="AQ222" s="374"/>
      <c r="AR222" s="329"/>
      <c r="AS222" s="329"/>
    </row>
    <row r="223" spans="37:45" ht="15.75">
      <c r="AK223" s="329"/>
      <c r="AL223" s="324"/>
      <c r="AM223" s="493"/>
      <c r="AN223" s="494"/>
      <c r="AO223" s="495"/>
      <c r="AP223" s="388"/>
      <c r="AQ223" s="374"/>
      <c r="AR223" s="329"/>
      <c r="AS223" s="329"/>
    </row>
    <row r="224" spans="37:45" ht="15.75">
      <c r="AK224" s="329"/>
      <c r="AL224" s="324"/>
      <c r="AM224" s="493"/>
      <c r="AN224" s="494"/>
      <c r="AO224" s="495"/>
      <c r="AP224" s="388"/>
      <c r="AQ224" s="374"/>
      <c r="AR224" s="329"/>
      <c r="AS224" s="329"/>
    </row>
    <row r="225" spans="37:45" ht="15.75">
      <c r="AK225" s="329"/>
      <c r="AL225" s="324"/>
      <c r="AM225" s="493"/>
      <c r="AN225" s="494"/>
      <c r="AO225" s="495"/>
      <c r="AP225" s="388"/>
      <c r="AQ225" s="374"/>
      <c r="AR225" s="329"/>
      <c r="AS225" s="329"/>
    </row>
    <row r="226" spans="37:45" ht="15.75">
      <c r="AK226" s="329"/>
      <c r="AL226" s="324"/>
      <c r="AM226" s="493"/>
      <c r="AN226" s="494"/>
      <c r="AO226" s="495"/>
      <c r="AP226" s="388"/>
      <c r="AQ226" s="374"/>
      <c r="AR226" s="329"/>
      <c r="AS226" s="329"/>
    </row>
    <row r="227" spans="37:45" ht="15.75">
      <c r="AK227" s="329"/>
      <c r="AL227" s="324"/>
      <c r="AM227" s="493"/>
      <c r="AN227" s="494"/>
      <c r="AO227" s="495"/>
      <c r="AP227" s="388"/>
      <c r="AQ227" s="374"/>
      <c r="AR227" s="329"/>
      <c r="AS227" s="329"/>
    </row>
    <row r="228" spans="37:45" ht="15.75">
      <c r="AK228" s="329"/>
      <c r="AL228" s="324"/>
      <c r="AM228" s="493"/>
      <c r="AN228" s="494"/>
      <c r="AO228" s="495"/>
      <c r="AP228" s="388"/>
      <c r="AQ228" s="374"/>
      <c r="AR228" s="329"/>
      <c r="AS228" s="329"/>
    </row>
    <row r="229" spans="37:45" ht="15.75">
      <c r="AK229" s="329"/>
      <c r="AL229" s="324"/>
      <c r="AM229" s="493"/>
      <c r="AN229" s="494"/>
      <c r="AO229" s="495"/>
      <c r="AP229" s="388"/>
      <c r="AQ229" s="374"/>
      <c r="AR229" s="329"/>
      <c r="AS229" s="329"/>
    </row>
    <row r="230" spans="37:45" ht="15.75">
      <c r="AK230" s="329"/>
      <c r="AL230" s="324"/>
      <c r="AM230" s="493"/>
      <c r="AN230" s="494"/>
      <c r="AO230" s="495"/>
      <c r="AP230" s="388"/>
      <c r="AQ230" s="374"/>
      <c r="AR230" s="329"/>
      <c r="AS230" s="329"/>
    </row>
    <row r="231" spans="37:45" ht="15.75">
      <c r="AK231" s="329"/>
      <c r="AL231" s="324"/>
      <c r="AM231" s="493"/>
      <c r="AN231" s="494"/>
      <c r="AO231" s="495"/>
      <c r="AP231" s="388"/>
      <c r="AQ231" s="374"/>
      <c r="AR231" s="329"/>
      <c r="AS231" s="329"/>
    </row>
    <row r="232" spans="37:45" ht="15.75">
      <c r="AK232" s="329"/>
      <c r="AL232" s="324"/>
      <c r="AM232" s="493"/>
      <c r="AN232" s="494"/>
      <c r="AO232" s="495"/>
      <c r="AP232" s="388"/>
      <c r="AQ232" s="374"/>
      <c r="AR232" s="329"/>
      <c r="AS232" s="329"/>
    </row>
    <row r="233" spans="37:45" ht="15.75">
      <c r="AK233" s="329"/>
      <c r="AL233" s="324"/>
      <c r="AM233" s="493"/>
      <c r="AN233" s="494"/>
      <c r="AO233" s="495"/>
      <c r="AP233" s="388"/>
      <c r="AQ233" s="374"/>
      <c r="AR233" s="329"/>
      <c r="AS233" s="329"/>
    </row>
    <row r="234" spans="37:45" ht="15.75">
      <c r="AK234" s="329"/>
      <c r="AL234" s="324"/>
      <c r="AM234" s="493"/>
      <c r="AN234" s="494"/>
      <c r="AO234" s="495"/>
      <c r="AP234" s="388"/>
      <c r="AQ234" s="374"/>
      <c r="AR234" s="329"/>
      <c r="AS234" s="329"/>
    </row>
    <row r="235" spans="37:45" ht="15.75">
      <c r="AK235" s="329"/>
      <c r="AL235" s="324"/>
      <c r="AM235" s="493"/>
      <c r="AN235" s="494"/>
      <c r="AO235" s="495"/>
      <c r="AP235" s="388"/>
      <c r="AQ235" s="374"/>
      <c r="AR235" s="329"/>
      <c r="AS235" s="329"/>
    </row>
    <row r="236" spans="37:45" ht="15.75">
      <c r="AK236" s="329"/>
      <c r="AL236" s="324"/>
      <c r="AM236" s="493"/>
      <c r="AN236" s="494"/>
      <c r="AO236" s="495"/>
      <c r="AP236" s="388"/>
      <c r="AQ236" s="374"/>
      <c r="AR236" s="329"/>
      <c r="AS236" s="329"/>
    </row>
    <row r="237" spans="37:45" ht="15.75">
      <c r="AK237" s="329"/>
      <c r="AL237" s="324"/>
      <c r="AM237" s="493"/>
      <c r="AN237" s="494"/>
      <c r="AO237" s="495"/>
      <c r="AP237" s="388"/>
      <c r="AQ237" s="374"/>
      <c r="AR237" s="329"/>
      <c r="AS237" s="329"/>
    </row>
    <row r="238" spans="37:45" ht="15.75">
      <c r="AK238" s="329"/>
      <c r="AL238" s="324"/>
      <c r="AM238" s="493"/>
      <c r="AN238" s="494"/>
      <c r="AO238" s="495"/>
      <c r="AP238" s="388"/>
      <c r="AQ238" s="374"/>
      <c r="AR238" s="329"/>
      <c r="AS238" s="329"/>
    </row>
    <row r="239" spans="37:45" ht="15.75">
      <c r="AK239" s="329"/>
      <c r="AL239" s="324"/>
      <c r="AM239" s="493"/>
      <c r="AN239" s="494"/>
      <c r="AO239" s="495"/>
      <c r="AP239" s="388"/>
      <c r="AQ239" s="374"/>
      <c r="AR239" s="329"/>
      <c r="AS239" s="329"/>
    </row>
    <row r="240" spans="37:45" ht="15.75">
      <c r="AK240" s="329"/>
      <c r="AL240" s="324"/>
      <c r="AM240" s="493"/>
      <c r="AN240" s="494"/>
      <c r="AO240" s="495"/>
      <c r="AP240" s="388"/>
      <c r="AQ240" s="374"/>
      <c r="AR240" s="329"/>
      <c r="AS240" s="329"/>
    </row>
    <row r="241" spans="37:45" ht="15.75">
      <c r="AK241" s="329"/>
      <c r="AL241" s="324"/>
      <c r="AM241" s="493"/>
      <c r="AN241" s="494"/>
      <c r="AO241" s="495"/>
      <c r="AP241" s="388"/>
      <c r="AQ241" s="374"/>
      <c r="AR241" s="329"/>
      <c r="AS241" s="329"/>
    </row>
    <row r="242" spans="37:45" ht="15.75">
      <c r="AK242" s="329"/>
      <c r="AL242" s="324"/>
      <c r="AM242" s="493"/>
      <c r="AN242" s="494"/>
      <c r="AO242" s="495"/>
      <c r="AP242" s="388"/>
      <c r="AQ242" s="374"/>
      <c r="AR242" s="329"/>
      <c r="AS242" s="329"/>
    </row>
    <row r="243" spans="37:45" ht="15.75">
      <c r="AK243" s="329"/>
      <c r="AL243" s="324"/>
      <c r="AM243" s="493"/>
      <c r="AN243" s="494"/>
      <c r="AO243" s="495"/>
      <c r="AP243" s="388"/>
      <c r="AQ243" s="374"/>
      <c r="AR243" s="329"/>
      <c r="AS243" s="329"/>
    </row>
    <row r="244" spans="37:45" ht="15.75">
      <c r="AK244" s="329"/>
      <c r="AL244" s="324"/>
      <c r="AM244" s="493"/>
      <c r="AN244" s="494"/>
      <c r="AO244" s="495"/>
      <c r="AP244" s="388"/>
      <c r="AQ244" s="374"/>
      <c r="AR244" s="329"/>
      <c r="AS244" s="329"/>
    </row>
    <row r="245" spans="37:45" ht="15.75">
      <c r="AK245" s="329"/>
      <c r="AL245" s="324"/>
      <c r="AM245" s="493"/>
      <c r="AN245" s="494"/>
      <c r="AO245" s="495"/>
      <c r="AP245" s="388"/>
      <c r="AQ245" s="374"/>
      <c r="AR245" s="329"/>
      <c r="AS245" s="329"/>
    </row>
    <row r="246" spans="37:45" ht="15.75">
      <c r="AK246" s="329"/>
      <c r="AL246" s="324"/>
      <c r="AM246" s="493"/>
      <c r="AN246" s="494"/>
      <c r="AO246" s="495"/>
      <c r="AP246" s="388"/>
      <c r="AQ246" s="374"/>
      <c r="AR246" s="329"/>
      <c r="AS246" s="329"/>
    </row>
    <row r="247" spans="37:45" ht="15.75">
      <c r="AK247" s="329"/>
      <c r="AL247" s="324"/>
      <c r="AM247" s="493"/>
      <c r="AN247" s="494"/>
      <c r="AO247" s="495"/>
      <c r="AP247" s="388"/>
      <c r="AQ247" s="374"/>
      <c r="AR247" s="329"/>
      <c r="AS247" s="329"/>
    </row>
    <row r="248" spans="37:45" ht="15.75">
      <c r="AK248" s="329"/>
      <c r="AL248" s="324"/>
      <c r="AM248" s="493"/>
      <c r="AN248" s="494"/>
      <c r="AO248" s="495"/>
      <c r="AP248" s="388"/>
      <c r="AQ248" s="374"/>
      <c r="AR248" s="329"/>
      <c r="AS248" s="329"/>
    </row>
    <row r="249" spans="37:45" ht="15.75">
      <c r="AK249" s="329"/>
      <c r="AL249" s="324"/>
      <c r="AM249" s="493"/>
      <c r="AN249" s="494"/>
      <c r="AO249" s="495"/>
      <c r="AP249" s="388"/>
      <c r="AQ249" s="374"/>
      <c r="AR249" s="329"/>
      <c r="AS249" s="329"/>
    </row>
    <row r="250" spans="37:45" ht="15.75">
      <c r="AK250" s="329"/>
      <c r="AL250" s="324"/>
      <c r="AM250" s="493"/>
      <c r="AN250" s="494"/>
      <c r="AO250" s="495"/>
      <c r="AP250" s="388"/>
      <c r="AQ250" s="374"/>
      <c r="AR250" s="329"/>
      <c r="AS250" s="329"/>
    </row>
    <row r="251" spans="37:45" ht="15.75">
      <c r="AK251" s="329"/>
      <c r="AL251" s="324"/>
      <c r="AM251" s="493"/>
      <c r="AN251" s="494"/>
      <c r="AO251" s="495"/>
      <c r="AP251" s="388"/>
      <c r="AQ251" s="374"/>
      <c r="AR251" s="329"/>
      <c r="AS251" s="329"/>
    </row>
    <row r="252" spans="37:45" ht="15.75">
      <c r="AK252" s="329"/>
      <c r="AL252" s="324"/>
      <c r="AM252" s="493"/>
      <c r="AN252" s="494"/>
      <c r="AO252" s="495"/>
      <c r="AP252" s="388"/>
      <c r="AQ252" s="374"/>
      <c r="AR252" s="329"/>
      <c r="AS252" s="329"/>
    </row>
    <row r="253" spans="37:45" ht="15.75">
      <c r="AK253" s="329"/>
      <c r="AL253" s="324"/>
      <c r="AM253" s="493"/>
      <c r="AN253" s="494"/>
      <c r="AO253" s="495"/>
      <c r="AP253" s="388"/>
      <c r="AQ253" s="374"/>
      <c r="AR253" s="329"/>
      <c r="AS253" s="329"/>
    </row>
    <row r="254" spans="37:45" ht="15.75">
      <c r="AK254" s="329"/>
      <c r="AL254" s="324"/>
      <c r="AM254" s="493"/>
      <c r="AN254" s="494"/>
      <c r="AO254" s="495"/>
      <c r="AP254" s="388"/>
      <c r="AQ254" s="374"/>
      <c r="AR254" s="329"/>
      <c r="AS254" s="329"/>
    </row>
    <row r="255" spans="37:45" ht="15.75">
      <c r="AK255" s="329"/>
      <c r="AL255" s="324"/>
      <c r="AM255" s="493"/>
      <c r="AN255" s="494"/>
      <c r="AO255" s="495"/>
      <c r="AP255" s="388"/>
      <c r="AQ255" s="374"/>
      <c r="AR255" s="329"/>
      <c r="AS255" s="329"/>
    </row>
    <row r="256" spans="37:45" ht="15.75">
      <c r="AK256" s="329"/>
      <c r="AL256" s="324"/>
      <c r="AM256" s="493"/>
      <c r="AN256" s="494"/>
      <c r="AO256" s="495"/>
      <c r="AP256" s="388"/>
      <c r="AQ256" s="374"/>
      <c r="AR256" s="329"/>
      <c r="AS256" s="329"/>
    </row>
    <row r="257" spans="37:45" ht="15.75">
      <c r="AK257" s="329"/>
      <c r="AL257" s="324"/>
      <c r="AM257" s="493"/>
      <c r="AN257" s="494"/>
      <c r="AO257" s="495"/>
      <c r="AP257" s="388"/>
      <c r="AQ257" s="374"/>
      <c r="AR257" s="329"/>
      <c r="AS257" s="329"/>
    </row>
    <row r="258" spans="37:45" ht="15.75">
      <c r="AK258" s="329"/>
      <c r="AL258" s="324"/>
      <c r="AM258" s="493"/>
      <c r="AN258" s="494"/>
      <c r="AO258" s="495"/>
      <c r="AP258" s="388"/>
      <c r="AQ258" s="374"/>
      <c r="AR258" s="329"/>
      <c r="AS258" s="329"/>
    </row>
    <row r="259" spans="37:45" ht="15.75">
      <c r="AK259" s="329"/>
      <c r="AL259" s="324"/>
      <c r="AM259" s="493"/>
      <c r="AN259" s="494"/>
      <c r="AO259" s="495"/>
      <c r="AP259" s="388"/>
      <c r="AQ259" s="374"/>
      <c r="AR259" s="329"/>
      <c r="AS259" s="329"/>
    </row>
    <row r="260" spans="37:45" ht="15.75">
      <c r="AK260" s="329"/>
      <c r="AL260" s="324"/>
      <c r="AM260" s="493"/>
      <c r="AN260" s="494"/>
      <c r="AO260" s="495"/>
      <c r="AP260" s="388"/>
      <c r="AQ260" s="374"/>
      <c r="AR260" s="329"/>
      <c r="AS260" s="329"/>
    </row>
    <row r="261" spans="37:45" ht="15.75">
      <c r="AK261" s="329"/>
      <c r="AL261" s="324"/>
      <c r="AM261" s="493"/>
      <c r="AN261" s="494"/>
      <c r="AO261" s="495"/>
      <c r="AP261" s="388"/>
      <c r="AQ261" s="374"/>
      <c r="AR261" s="329"/>
      <c r="AS261" s="329"/>
    </row>
    <row r="262" spans="37:45" ht="15.75">
      <c r="AK262" s="329"/>
      <c r="AL262" s="324"/>
      <c r="AM262" s="493"/>
      <c r="AN262" s="494"/>
      <c r="AO262" s="495"/>
      <c r="AP262" s="388"/>
      <c r="AQ262" s="374"/>
      <c r="AR262" s="329"/>
      <c r="AS262" s="329"/>
    </row>
    <row r="263" spans="37:45" ht="15.75">
      <c r="AK263" s="329"/>
      <c r="AL263" s="324"/>
      <c r="AM263" s="493"/>
      <c r="AN263" s="494"/>
      <c r="AO263" s="495"/>
      <c r="AP263" s="388"/>
      <c r="AQ263" s="374"/>
      <c r="AR263" s="329"/>
      <c r="AS263" s="329"/>
    </row>
    <row r="264" spans="37:45" ht="15.75">
      <c r="AK264" s="329"/>
      <c r="AL264" s="324"/>
      <c r="AM264" s="493"/>
      <c r="AN264" s="494"/>
      <c r="AO264" s="495"/>
      <c r="AP264" s="388"/>
      <c r="AQ264" s="374"/>
      <c r="AR264" s="329"/>
      <c r="AS264" s="329"/>
    </row>
    <row r="265" spans="37:45" ht="15.75">
      <c r="AK265" s="329"/>
      <c r="AL265" s="324"/>
      <c r="AM265" s="493"/>
      <c r="AN265" s="494"/>
      <c r="AO265" s="495"/>
      <c r="AP265" s="388"/>
      <c r="AQ265" s="374"/>
      <c r="AR265" s="329"/>
      <c r="AS265" s="329"/>
    </row>
    <row r="266" spans="37:45" ht="15.75">
      <c r="AK266" s="329"/>
      <c r="AL266" s="324"/>
      <c r="AM266" s="493"/>
      <c r="AN266" s="494"/>
      <c r="AO266" s="495"/>
      <c r="AP266" s="388"/>
      <c r="AQ266" s="374"/>
      <c r="AR266" s="329"/>
      <c r="AS266" s="329"/>
    </row>
    <row r="267" spans="37:45" ht="15.75">
      <c r="AK267" s="329"/>
      <c r="AL267" s="324"/>
      <c r="AM267" s="493"/>
      <c r="AN267" s="494"/>
      <c r="AO267" s="495"/>
      <c r="AP267" s="388"/>
      <c r="AQ267" s="374"/>
      <c r="AR267" s="329"/>
      <c r="AS267" s="329"/>
    </row>
    <row r="268" spans="37:45" ht="15.75">
      <c r="AK268" s="329"/>
      <c r="AL268" s="324"/>
      <c r="AM268" s="493"/>
      <c r="AN268" s="494"/>
      <c r="AO268" s="495"/>
      <c r="AP268" s="388"/>
      <c r="AQ268" s="374"/>
      <c r="AR268" s="329"/>
      <c r="AS268" s="329"/>
    </row>
    <row r="269" spans="37:45" ht="15.75">
      <c r="AK269" s="329"/>
      <c r="AL269" s="324"/>
      <c r="AM269" s="493"/>
      <c r="AN269" s="494"/>
      <c r="AO269" s="495"/>
      <c r="AP269" s="388"/>
      <c r="AQ269" s="374"/>
      <c r="AR269" s="329"/>
      <c r="AS269" s="329"/>
    </row>
    <row r="270" spans="37:45" ht="15.75">
      <c r="AK270" s="329"/>
      <c r="AL270" s="324"/>
      <c r="AM270" s="493"/>
      <c r="AN270" s="494"/>
      <c r="AO270" s="495"/>
      <c r="AP270" s="388"/>
      <c r="AQ270" s="374"/>
      <c r="AR270" s="329"/>
      <c r="AS270" s="329"/>
    </row>
    <row r="271" spans="37:45" ht="15.75">
      <c r="AK271" s="329"/>
      <c r="AL271" s="324"/>
      <c r="AM271" s="493"/>
      <c r="AN271" s="494"/>
      <c r="AO271" s="495"/>
      <c r="AP271" s="388"/>
      <c r="AQ271" s="374"/>
      <c r="AR271" s="329"/>
      <c r="AS271" s="329"/>
    </row>
    <row r="272" spans="37:45" ht="15.75">
      <c r="AK272" s="329"/>
      <c r="AL272" s="324"/>
      <c r="AM272" s="493"/>
      <c r="AN272" s="494"/>
      <c r="AO272" s="495"/>
      <c r="AP272" s="388"/>
      <c r="AQ272" s="374"/>
      <c r="AR272" s="329"/>
      <c r="AS272" s="329"/>
    </row>
    <row r="273" spans="37:45" ht="15.75">
      <c r="AK273" s="329"/>
      <c r="AL273" s="324"/>
      <c r="AM273" s="493"/>
      <c r="AN273" s="494"/>
      <c r="AO273" s="495"/>
      <c r="AP273" s="388"/>
      <c r="AQ273" s="374"/>
      <c r="AR273" s="329"/>
      <c r="AS273" s="329"/>
    </row>
    <row r="274" spans="37:45" ht="15.75">
      <c r="AK274" s="329"/>
      <c r="AL274" s="324"/>
      <c r="AM274" s="493"/>
      <c r="AN274" s="494"/>
      <c r="AO274" s="495"/>
      <c r="AP274" s="388"/>
      <c r="AQ274" s="374"/>
      <c r="AR274" s="329"/>
      <c r="AS274" s="329"/>
    </row>
    <row r="275" spans="37:45" ht="15.75">
      <c r="AK275" s="329"/>
      <c r="AL275" s="324"/>
      <c r="AM275" s="493"/>
      <c r="AN275" s="494"/>
      <c r="AO275" s="495"/>
      <c r="AP275" s="388"/>
      <c r="AQ275" s="374"/>
      <c r="AR275" s="329"/>
      <c r="AS275" s="329"/>
    </row>
    <row r="276" spans="37:45" ht="15.75">
      <c r="AK276" s="329"/>
      <c r="AL276" s="324"/>
      <c r="AM276" s="493"/>
      <c r="AN276" s="494"/>
      <c r="AO276" s="495"/>
      <c r="AP276" s="388"/>
      <c r="AQ276" s="374"/>
      <c r="AR276" s="329"/>
      <c r="AS276" s="329"/>
    </row>
    <row r="277" spans="37:45" ht="15.75">
      <c r="AK277" s="329"/>
      <c r="AL277" s="324"/>
      <c r="AM277" s="493"/>
      <c r="AN277" s="494"/>
      <c r="AO277" s="495"/>
      <c r="AP277" s="388"/>
      <c r="AQ277" s="374"/>
      <c r="AR277" s="329"/>
      <c r="AS277" s="329"/>
    </row>
    <row r="278" spans="37:45" ht="15.75">
      <c r="AK278" s="329"/>
      <c r="AL278" s="324"/>
      <c r="AM278" s="493"/>
      <c r="AN278" s="494"/>
      <c r="AO278" s="495"/>
      <c r="AP278" s="388"/>
      <c r="AQ278" s="374"/>
      <c r="AR278" s="329"/>
      <c r="AS278" s="329"/>
    </row>
    <row r="279" spans="37:45" ht="15.75">
      <c r="AK279" s="329"/>
      <c r="AL279" s="324"/>
      <c r="AM279" s="493"/>
      <c r="AN279" s="494"/>
      <c r="AO279" s="495"/>
      <c r="AP279" s="388"/>
      <c r="AQ279" s="374"/>
      <c r="AR279" s="329"/>
      <c r="AS279" s="329"/>
    </row>
    <row r="280" spans="37:45" ht="15.75">
      <c r="AK280" s="329"/>
      <c r="AL280" s="324"/>
      <c r="AM280" s="493"/>
      <c r="AN280" s="494"/>
      <c r="AO280" s="495"/>
      <c r="AP280" s="388"/>
      <c r="AQ280" s="374"/>
      <c r="AR280" s="329"/>
      <c r="AS280" s="329"/>
    </row>
    <row r="281" spans="37:45" ht="15.75">
      <c r="AK281" s="329"/>
      <c r="AL281" s="324"/>
      <c r="AM281" s="493"/>
      <c r="AN281" s="494"/>
      <c r="AO281" s="495"/>
      <c r="AP281" s="388"/>
      <c r="AQ281" s="374"/>
      <c r="AR281" s="329"/>
      <c r="AS281" s="329"/>
    </row>
    <row r="282" spans="37:45" ht="15.75">
      <c r="AK282" s="329"/>
      <c r="AL282" s="324"/>
      <c r="AM282" s="493"/>
      <c r="AN282" s="494"/>
      <c r="AO282" s="495"/>
      <c r="AP282" s="388"/>
      <c r="AQ282" s="374"/>
      <c r="AR282" s="329"/>
      <c r="AS282" s="329"/>
    </row>
    <row r="283" spans="37:45" ht="15.75">
      <c r="AK283" s="329"/>
      <c r="AL283" s="324"/>
      <c r="AM283" s="493"/>
      <c r="AN283" s="494"/>
      <c r="AO283" s="495"/>
      <c r="AP283" s="388"/>
      <c r="AQ283" s="374"/>
      <c r="AR283" s="329"/>
      <c r="AS283" s="329"/>
    </row>
    <row r="284" spans="37:45" ht="15.75">
      <c r="AK284" s="329"/>
      <c r="AL284" s="324"/>
      <c r="AM284" s="493"/>
      <c r="AN284" s="494"/>
      <c r="AO284" s="495"/>
      <c r="AP284" s="388"/>
      <c r="AQ284" s="374"/>
      <c r="AR284" s="329"/>
      <c r="AS284" s="329"/>
    </row>
    <row r="285" spans="37:45" ht="15.75">
      <c r="AK285" s="329"/>
      <c r="AL285" s="324"/>
      <c r="AM285" s="493"/>
      <c r="AN285" s="494"/>
      <c r="AO285" s="495"/>
      <c r="AP285" s="388"/>
      <c r="AQ285" s="374"/>
      <c r="AR285" s="329"/>
      <c r="AS285" s="329"/>
    </row>
    <row r="286" spans="37:45" ht="15.75">
      <c r="AK286" s="329"/>
      <c r="AL286" s="324"/>
      <c r="AM286" s="493"/>
      <c r="AN286" s="494"/>
      <c r="AO286" s="495"/>
      <c r="AP286" s="388"/>
      <c r="AQ286" s="374"/>
      <c r="AR286" s="329"/>
      <c r="AS286" s="329"/>
    </row>
    <row r="287" spans="37:45" ht="15.75">
      <c r="AK287" s="329"/>
      <c r="AL287" s="324"/>
      <c r="AM287" s="493"/>
      <c r="AN287" s="494"/>
      <c r="AO287" s="495"/>
      <c r="AP287" s="388"/>
      <c r="AQ287" s="374"/>
      <c r="AR287" s="329"/>
      <c r="AS287" s="329"/>
    </row>
    <row r="288" spans="37:45" ht="15.75">
      <c r="AK288" s="329"/>
      <c r="AL288" s="324"/>
      <c r="AM288" s="493"/>
      <c r="AN288" s="494"/>
      <c r="AO288" s="495"/>
      <c r="AP288" s="388"/>
      <c r="AQ288" s="374"/>
      <c r="AR288" s="329"/>
      <c r="AS288" s="329"/>
    </row>
    <row r="289" spans="37:45" ht="15.75">
      <c r="AK289" s="329"/>
      <c r="AL289" s="324"/>
      <c r="AM289" s="493"/>
      <c r="AN289" s="494"/>
      <c r="AO289" s="495"/>
      <c r="AP289" s="388"/>
      <c r="AQ289" s="374"/>
      <c r="AR289" s="329"/>
      <c r="AS289" s="329"/>
    </row>
    <row r="290" spans="37:45" ht="15.75">
      <c r="AK290" s="329"/>
      <c r="AL290" s="324"/>
      <c r="AM290" s="493"/>
      <c r="AN290" s="494"/>
      <c r="AO290" s="495"/>
      <c r="AP290" s="388"/>
      <c r="AQ290" s="374"/>
      <c r="AR290" s="329"/>
      <c r="AS290" s="329"/>
    </row>
    <row r="291" spans="37:45" ht="15.75">
      <c r="AK291" s="329"/>
      <c r="AL291" s="324"/>
      <c r="AM291" s="493"/>
      <c r="AN291" s="494"/>
      <c r="AO291" s="495"/>
      <c r="AP291" s="388"/>
      <c r="AQ291" s="374"/>
      <c r="AR291" s="329"/>
      <c r="AS291" s="329"/>
    </row>
    <row r="292" spans="37:45" ht="15.75">
      <c r="AK292" s="329"/>
      <c r="AL292" s="324"/>
      <c r="AM292" s="493"/>
      <c r="AN292" s="494"/>
      <c r="AO292" s="495"/>
      <c r="AP292" s="388"/>
      <c r="AQ292" s="374"/>
      <c r="AR292" s="329"/>
      <c r="AS292" s="329"/>
    </row>
    <row r="293" spans="37:45" ht="15.75">
      <c r="AK293" s="329"/>
      <c r="AL293" s="324"/>
      <c r="AM293" s="493"/>
      <c r="AN293" s="494"/>
      <c r="AO293" s="495"/>
      <c r="AP293" s="388"/>
      <c r="AQ293" s="374"/>
      <c r="AR293" s="329"/>
      <c r="AS293" s="329"/>
    </row>
    <row r="294" spans="37:45" ht="15.75">
      <c r="AK294" s="329"/>
      <c r="AL294" s="324"/>
      <c r="AM294" s="493"/>
      <c r="AN294" s="494"/>
      <c r="AO294" s="495"/>
      <c r="AP294" s="388"/>
      <c r="AQ294" s="374"/>
      <c r="AR294" s="329"/>
      <c r="AS294" s="329"/>
    </row>
    <row r="295" spans="37:45" ht="15.75">
      <c r="AK295" s="329"/>
      <c r="AL295" s="324"/>
      <c r="AM295" s="493"/>
      <c r="AN295" s="494"/>
      <c r="AO295" s="495"/>
      <c r="AP295" s="388"/>
      <c r="AQ295" s="374"/>
      <c r="AR295" s="329"/>
      <c r="AS295" s="329"/>
    </row>
    <row r="296" spans="37:45" ht="15.75">
      <c r="AK296" s="329"/>
      <c r="AL296" s="324"/>
      <c r="AM296" s="493"/>
      <c r="AN296" s="494"/>
      <c r="AO296" s="495"/>
      <c r="AP296" s="388"/>
      <c r="AQ296" s="374"/>
      <c r="AR296" s="329"/>
      <c r="AS296" s="329"/>
    </row>
    <row r="297" spans="37:45" ht="15.75">
      <c r="AK297" s="329"/>
      <c r="AL297" s="324"/>
      <c r="AM297" s="493"/>
      <c r="AN297" s="494"/>
      <c r="AO297" s="495"/>
      <c r="AP297" s="388"/>
      <c r="AQ297" s="374"/>
      <c r="AR297" s="329"/>
      <c r="AS297" s="329"/>
    </row>
    <row r="298" spans="37:45" ht="15.75">
      <c r="AK298" s="329"/>
      <c r="AL298" s="324"/>
      <c r="AM298" s="493"/>
      <c r="AN298" s="494"/>
      <c r="AO298" s="495"/>
      <c r="AP298" s="388"/>
      <c r="AQ298" s="374"/>
      <c r="AR298" s="329"/>
      <c r="AS298" s="329"/>
    </row>
    <row r="299" spans="37:45" ht="15.75">
      <c r="AK299" s="329"/>
      <c r="AL299" s="324"/>
      <c r="AM299" s="493"/>
      <c r="AN299" s="494"/>
      <c r="AO299" s="495"/>
      <c r="AP299" s="388"/>
      <c r="AQ299" s="374"/>
      <c r="AR299" s="329"/>
      <c r="AS299" s="329"/>
    </row>
    <row r="300" spans="37:45" ht="15.75">
      <c r="AK300" s="329"/>
      <c r="AL300" s="324"/>
      <c r="AM300" s="493"/>
      <c r="AN300" s="494"/>
      <c r="AO300" s="495"/>
      <c r="AP300" s="388"/>
      <c r="AQ300" s="374"/>
      <c r="AR300" s="329"/>
      <c r="AS300" s="329"/>
    </row>
    <row r="301" spans="37:45" ht="15.75">
      <c r="AK301" s="329"/>
      <c r="AL301" s="324"/>
      <c r="AM301" s="493"/>
      <c r="AN301" s="494"/>
      <c r="AO301" s="495"/>
      <c r="AP301" s="388"/>
      <c r="AQ301" s="374"/>
      <c r="AR301" s="329"/>
      <c r="AS301" s="329"/>
    </row>
    <row r="302" spans="37:45" ht="15.75">
      <c r="AK302" s="329"/>
      <c r="AL302" s="324"/>
      <c r="AM302" s="493"/>
      <c r="AN302" s="494"/>
      <c r="AO302" s="495"/>
      <c r="AP302" s="388"/>
      <c r="AQ302" s="374"/>
      <c r="AR302" s="329"/>
      <c r="AS302" s="329"/>
    </row>
    <row r="303" spans="37:45" ht="15.75">
      <c r="AK303" s="329"/>
      <c r="AL303" s="324"/>
      <c r="AM303" s="493"/>
      <c r="AN303" s="494"/>
      <c r="AO303" s="495"/>
      <c r="AP303" s="388"/>
      <c r="AQ303" s="374"/>
      <c r="AR303" s="329"/>
      <c r="AS303" s="329"/>
    </row>
    <row r="304" spans="37:45" ht="15.75">
      <c r="AK304" s="329"/>
      <c r="AL304" s="324"/>
      <c r="AM304" s="493"/>
      <c r="AN304" s="494"/>
      <c r="AO304" s="495"/>
      <c r="AP304" s="388"/>
      <c r="AQ304" s="374"/>
      <c r="AR304" s="329"/>
      <c r="AS304" s="329"/>
    </row>
    <row r="305" spans="37:45" ht="15.75">
      <c r="AK305" s="329"/>
      <c r="AL305" s="324"/>
      <c r="AM305" s="493"/>
      <c r="AN305" s="494"/>
      <c r="AO305" s="495"/>
      <c r="AP305" s="388"/>
      <c r="AQ305" s="374"/>
      <c r="AR305" s="329"/>
      <c r="AS305" s="329"/>
    </row>
    <row r="306" spans="37:45" ht="15.75">
      <c r="AK306" s="329"/>
      <c r="AL306" s="324"/>
      <c r="AM306" s="493"/>
      <c r="AN306" s="494"/>
      <c r="AO306" s="495"/>
      <c r="AP306" s="388"/>
      <c r="AQ306" s="374"/>
      <c r="AR306" s="329"/>
      <c r="AS306" s="329"/>
    </row>
    <row r="307" spans="37:45" ht="15.75">
      <c r="AK307" s="329"/>
      <c r="AL307" s="324"/>
      <c r="AM307" s="493"/>
      <c r="AN307" s="494"/>
      <c r="AO307" s="495"/>
      <c r="AP307" s="388"/>
      <c r="AQ307" s="374"/>
      <c r="AR307" s="329"/>
      <c r="AS307" s="329"/>
    </row>
    <row r="308" spans="37:45" ht="15.75">
      <c r="AK308" s="329"/>
      <c r="AL308" s="324"/>
      <c r="AM308" s="493"/>
      <c r="AN308" s="494"/>
      <c r="AO308" s="495"/>
      <c r="AP308" s="388"/>
      <c r="AQ308" s="374"/>
      <c r="AR308" s="329"/>
      <c r="AS308" s="329"/>
    </row>
    <row r="309" spans="37:45" ht="15.75">
      <c r="AK309" s="329"/>
      <c r="AL309" s="324"/>
      <c r="AM309" s="493"/>
      <c r="AN309" s="494"/>
      <c r="AO309" s="495"/>
      <c r="AP309" s="388"/>
      <c r="AQ309" s="374"/>
      <c r="AR309" s="329"/>
      <c r="AS309" s="329"/>
    </row>
    <row r="310" spans="37:45" ht="15.75">
      <c r="AK310" s="329"/>
      <c r="AL310" s="324"/>
      <c r="AM310" s="493"/>
      <c r="AN310" s="494"/>
      <c r="AO310" s="495"/>
      <c r="AP310" s="388"/>
      <c r="AQ310" s="374"/>
      <c r="AR310" s="329"/>
      <c r="AS310" s="329"/>
    </row>
    <row r="311" spans="37:45" ht="15.75">
      <c r="AK311" s="329"/>
      <c r="AL311" s="324"/>
      <c r="AM311" s="493"/>
      <c r="AN311" s="494"/>
      <c r="AO311" s="495"/>
      <c r="AP311" s="388"/>
      <c r="AQ311" s="374"/>
      <c r="AR311" s="329"/>
      <c r="AS311" s="329"/>
    </row>
    <row r="312" spans="37:45" ht="15.75">
      <c r="AK312" s="329"/>
      <c r="AL312" s="324"/>
      <c r="AM312" s="493"/>
      <c r="AN312" s="494"/>
      <c r="AO312" s="495"/>
      <c r="AP312" s="388"/>
      <c r="AQ312" s="374"/>
      <c r="AR312" s="329"/>
      <c r="AS312" s="329"/>
    </row>
    <row r="313" spans="37:45" ht="15.75">
      <c r="AK313" s="329"/>
      <c r="AL313" s="324"/>
      <c r="AM313" s="493"/>
      <c r="AN313" s="494"/>
      <c r="AO313" s="495"/>
      <c r="AP313" s="388"/>
      <c r="AQ313" s="374"/>
      <c r="AR313" s="329"/>
      <c r="AS313" s="329"/>
    </row>
    <row r="314" spans="37:45" ht="15.75">
      <c r="AK314" s="329"/>
      <c r="AL314" s="324"/>
      <c r="AM314" s="493"/>
      <c r="AN314" s="494"/>
      <c r="AO314" s="495"/>
      <c r="AP314" s="388"/>
      <c r="AQ314" s="374"/>
      <c r="AR314" s="329"/>
      <c r="AS314" s="329"/>
    </row>
    <row r="315" spans="37:45" ht="15.75">
      <c r="AK315" s="329"/>
      <c r="AL315" s="324"/>
      <c r="AM315" s="493"/>
      <c r="AN315" s="494"/>
      <c r="AO315" s="495"/>
      <c r="AP315" s="388"/>
      <c r="AQ315" s="374"/>
      <c r="AR315" s="329"/>
      <c r="AS315" s="329"/>
    </row>
    <row r="316" spans="37:45" ht="15.75">
      <c r="AK316" s="329"/>
      <c r="AL316" s="324"/>
      <c r="AM316" s="493"/>
      <c r="AN316" s="494"/>
      <c r="AO316" s="495"/>
      <c r="AP316" s="388"/>
      <c r="AQ316" s="374"/>
      <c r="AR316" s="329"/>
      <c r="AS316" s="329"/>
    </row>
    <row r="317" spans="37:45" ht="15.75">
      <c r="AK317" s="329"/>
      <c r="AL317" s="324"/>
      <c r="AM317" s="493"/>
      <c r="AN317" s="494"/>
      <c r="AO317" s="495"/>
      <c r="AP317" s="388"/>
      <c r="AQ317" s="374"/>
      <c r="AR317" s="329"/>
      <c r="AS317" s="329"/>
    </row>
    <row r="318" spans="37:45" ht="15.75">
      <c r="AK318" s="329"/>
      <c r="AL318" s="324"/>
      <c r="AM318" s="493"/>
      <c r="AN318" s="494"/>
      <c r="AO318" s="495"/>
      <c r="AP318" s="388"/>
      <c r="AQ318" s="374"/>
      <c r="AR318" s="329"/>
      <c r="AS318" s="329"/>
    </row>
    <row r="319" spans="37:45" ht="15.75">
      <c r="AK319" s="329"/>
      <c r="AL319" s="324"/>
      <c r="AM319" s="493"/>
      <c r="AN319" s="494"/>
      <c r="AO319" s="495"/>
      <c r="AP319" s="388"/>
      <c r="AQ319" s="374"/>
      <c r="AR319" s="329"/>
      <c r="AS319" s="329"/>
    </row>
    <row r="320" spans="37:45" ht="15.75">
      <c r="AK320" s="329"/>
      <c r="AL320" s="324"/>
      <c r="AM320" s="493"/>
      <c r="AN320" s="494"/>
      <c r="AO320" s="495"/>
      <c r="AP320" s="388"/>
      <c r="AQ320" s="374"/>
      <c r="AR320" s="329"/>
      <c r="AS320" s="329"/>
    </row>
    <row r="321" spans="37:45" ht="15.75">
      <c r="AK321" s="329"/>
      <c r="AL321" s="324"/>
      <c r="AM321" s="493"/>
      <c r="AN321" s="494"/>
      <c r="AO321" s="495"/>
      <c r="AP321" s="388"/>
      <c r="AQ321" s="374"/>
      <c r="AR321" s="329"/>
      <c r="AS321" s="329"/>
    </row>
    <row r="322" spans="37:45" ht="15.75">
      <c r="AK322" s="329"/>
      <c r="AL322" s="324"/>
      <c r="AM322" s="493"/>
      <c r="AN322" s="494"/>
      <c r="AO322" s="495"/>
      <c r="AP322" s="388"/>
      <c r="AQ322" s="374"/>
      <c r="AR322" s="329"/>
      <c r="AS322" s="329"/>
    </row>
    <row r="323" spans="37:45" ht="15.75">
      <c r="AK323" s="329"/>
      <c r="AL323" s="324"/>
      <c r="AM323" s="493"/>
      <c r="AN323" s="494"/>
      <c r="AO323" s="495"/>
      <c r="AP323" s="388"/>
      <c r="AQ323" s="374"/>
      <c r="AR323" s="329"/>
      <c r="AS323" s="329"/>
    </row>
    <row r="324" spans="37:45" ht="15.75">
      <c r="AK324" s="329"/>
      <c r="AL324" s="324"/>
      <c r="AM324" s="493"/>
      <c r="AN324" s="494"/>
      <c r="AO324" s="495"/>
      <c r="AP324" s="388"/>
      <c r="AQ324" s="374"/>
      <c r="AR324" s="329"/>
      <c r="AS324" s="329"/>
    </row>
    <row r="325" spans="37:45" ht="15.75">
      <c r="AK325" s="329"/>
      <c r="AL325" s="324"/>
      <c r="AM325" s="493"/>
      <c r="AN325" s="494"/>
      <c r="AO325" s="495"/>
      <c r="AP325" s="388"/>
      <c r="AQ325" s="374"/>
      <c r="AR325" s="329"/>
      <c r="AS325" s="329"/>
    </row>
    <row r="326" spans="37:45" ht="15.75">
      <c r="AK326" s="329"/>
      <c r="AL326" s="324"/>
      <c r="AM326" s="493"/>
      <c r="AN326" s="494"/>
      <c r="AO326" s="495"/>
      <c r="AP326" s="388"/>
      <c r="AQ326" s="374"/>
      <c r="AR326" s="329"/>
      <c r="AS326" s="329"/>
    </row>
    <row r="327" spans="37:45" ht="15.75">
      <c r="AK327" s="329"/>
      <c r="AL327" s="324"/>
      <c r="AM327" s="493"/>
      <c r="AN327" s="494"/>
      <c r="AO327" s="495"/>
      <c r="AP327" s="388"/>
      <c r="AQ327" s="374"/>
      <c r="AR327" s="329"/>
      <c r="AS327" s="329"/>
    </row>
    <row r="328" spans="37:45" ht="15.75">
      <c r="AK328" s="329"/>
      <c r="AL328" s="324"/>
      <c r="AM328" s="493"/>
      <c r="AN328" s="494"/>
      <c r="AO328" s="495"/>
      <c r="AP328" s="388"/>
      <c r="AQ328" s="374"/>
      <c r="AR328" s="329"/>
      <c r="AS328" s="329"/>
    </row>
    <row r="329" spans="37:45" ht="15.75">
      <c r="AK329" s="329"/>
      <c r="AL329" s="324"/>
      <c r="AM329" s="493"/>
      <c r="AN329" s="494"/>
      <c r="AO329" s="495"/>
      <c r="AP329" s="388"/>
      <c r="AQ329" s="374"/>
      <c r="AR329" s="329"/>
      <c r="AS329" s="329"/>
    </row>
    <row r="330" spans="37:45" ht="15.75">
      <c r="AK330" s="329"/>
      <c r="AL330" s="324"/>
      <c r="AM330" s="493"/>
      <c r="AN330" s="494"/>
      <c r="AO330" s="495"/>
      <c r="AP330" s="388"/>
      <c r="AQ330" s="374"/>
      <c r="AR330" s="329"/>
      <c r="AS330" s="329"/>
    </row>
    <row r="331" spans="37:45" ht="15.75">
      <c r="AK331" s="329"/>
      <c r="AL331" s="324"/>
      <c r="AM331" s="493"/>
      <c r="AN331" s="494"/>
      <c r="AO331" s="495"/>
      <c r="AP331" s="388"/>
      <c r="AQ331" s="374"/>
      <c r="AR331" s="329"/>
      <c r="AS331" s="329"/>
    </row>
    <row r="332" spans="37:45" ht="15.75">
      <c r="AK332" s="329"/>
      <c r="AL332" s="324"/>
      <c r="AM332" s="493"/>
      <c r="AN332" s="494"/>
      <c r="AO332" s="495"/>
      <c r="AP332" s="388"/>
      <c r="AQ332" s="374"/>
      <c r="AR332" s="329"/>
      <c r="AS332" s="329"/>
    </row>
    <row r="333" spans="37:45" ht="15.75">
      <c r="AK333" s="329"/>
      <c r="AL333" s="324"/>
      <c r="AM333" s="493"/>
      <c r="AN333" s="494"/>
      <c r="AO333" s="495"/>
      <c r="AP333" s="388"/>
      <c r="AQ333" s="374"/>
      <c r="AR333" s="329"/>
      <c r="AS333" s="329"/>
    </row>
    <row r="334" spans="37:45" ht="15.75">
      <c r="AK334" s="329"/>
      <c r="AL334" s="324"/>
      <c r="AM334" s="493"/>
      <c r="AN334" s="494"/>
      <c r="AO334" s="495"/>
      <c r="AP334" s="388"/>
      <c r="AQ334" s="374"/>
      <c r="AR334" s="329"/>
      <c r="AS334" s="329"/>
    </row>
    <row r="335" spans="37:45" ht="15.75">
      <c r="AK335" s="329"/>
      <c r="AL335" s="324"/>
      <c r="AM335" s="493"/>
      <c r="AN335" s="494"/>
      <c r="AO335" s="495"/>
      <c r="AP335" s="388"/>
      <c r="AQ335" s="374"/>
      <c r="AR335" s="329"/>
      <c r="AS335" s="329"/>
    </row>
    <row r="336" spans="37:45" ht="15.75">
      <c r="AK336" s="329"/>
      <c r="AL336" s="324"/>
      <c r="AM336" s="493"/>
      <c r="AN336" s="494"/>
      <c r="AO336" s="495"/>
      <c r="AP336" s="388"/>
      <c r="AQ336" s="374"/>
      <c r="AR336" s="329"/>
      <c r="AS336" s="329"/>
    </row>
    <row r="337" spans="37:45" ht="15.75">
      <c r="AK337" s="329"/>
      <c r="AL337" s="324"/>
      <c r="AM337" s="493"/>
      <c r="AN337" s="494"/>
      <c r="AO337" s="495"/>
      <c r="AP337" s="388"/>
      <c r="AQ337" s="374"/>
      <c r="AR337" s="329"/>
      <c r="AS337" s="329"/>
    </row>
    <row r="338" spans="37:45" ht="15.75">
      <c r="AK338" s="329"/>
      <c r="AL338" s="324"/>
      <c r="AM338" s="493"/>
      <c r="AN338" s="494"/>
      <c r="AO338" s="495"/>
      <c r="AP338" s="388"/>
      <c r="AQ338" s="374"/>
      <c r="AR338" s="329"/>
      <c r="AS338" s="329"/>
    </row>
    <row r="339" spans="37:45" ht="15.75">
      <c r="AK339" s="329"/>
      <c r="AL339" s="324"/>
      <c r="AM339" s="493"/>
      <c r="AN339" s="494"/>
      <c r="AO339" s="495"/>
      <c r="AP339" s="388"/>
      <c r="AQ339" s="374"/>
      <c r="AR339" s="329"/>
      <c r="AS339" s="329"/>
    </row>
    <row r="340" spans="37:45" ht="15.75">
      <c r="AK340" s="329"/>
      <c r="AL340" s="324"/>
      <c r="AM340" s="493"/>
      <c r="AN340" s="494"/>
      <c r="AO340" s="495"/>
      <c r="AP340" s="388"/>
      <c r="AQ340" s="374"/>
      <c r="AR340" s="329"/>
      <c r="AS340" s="329"/>
    </row>
    <row r="341" spans="37:45" ht="15.75">
      <c r="AK341" s="329"/>
      <c r="AL341" s="324"/>
      <c r="AM341" s="493"/>
      <c r="AN341" s="494"/>
      <c r="AO341" s="495"/>
      <c r="AP341" s="388"/>
      <c r="AQ341" s="374"/>
      <c r="AR341" s="329"/>
      <c r="AS341" s="329"/>
    </row>
    <row r="342" spans="37:45" ht="15.75">
      <c r="AK342" s="329"/>
      <c r="AL342" s="324"/>
      <c r="AM342" s="493"/>
      <c r="AN342" s="494"/>
      <c r="AO342" s="495"/>
      <c r="AP342" s="388"/>
      <c r="AQ342" s="374"/>
      <c r="AR342" s="329"/>
      <c r="AS342" s="329"/>
    </row>
    <row r="343" spans="37:45" ht="15.75">
      <c r="AK343" s="329"/>
      <c r="AL343" s="324"/>
      <c r="AM343" s="493"/>
      <c r="AN343" s="494"/>
      <c r="AO343" s="495"/>
      <c r="AP343" s="388"/>
      <c r="AQ343" s="374"/>
      <c r="AR343" s="329"/>
      <c r="AS343" s="329"/>
    </row>
    <row r="344" spans="37:45" ht="15.75">
      <c r="AK344" s="329"/>
      <c r="AL344" s="324"/>
      <c r="AM344" s="493"/>
      <c r="AN344" s="494"/>
      <c r="AO344" s="495"/>
      <c r="AP344" s="388"/>
      <c r="AQ344" s="374"/>
      <c r="AR344" s="329"/>
      <c r="AS344" s="329"/>
    </row>
    <row r="345" spans="37:45" ht="15.75">
      <c r="AK345" s="329"/>
      <c r="AL345" s="324"/>
      <c r="AM345" s="493"/>
      <c r="AN345" s="494"/>
      <c r="AO345" s="495"/>
      <c r="AP345" s="388"/>
      <c r="AQ345" s="374"/>
      <c r="AR345" s="329"/>
      <c r="AS345" s="329"/>
    </row>
    <row r="346" spans="37:45" ht="15.75">
      <c r="AK346" s="329"/>
      <c r="AL346" s="324"/>
      <c r="AM346" s="493"/>
      <c r="AN346" s="494"/>
      <c r="AO346" s="495"/>
      <c r="AP346" s="388"/>
      <c r="AQ346" s="374"/>
      <c r="AR346" s="329"/>
      <c r="AS346" s="329"/>
    </row>
    <row r="347" spans="37:45" ht="15.75">
      <c r="AK347" s="329"/>
      <c r="AL347" s="324"/>
      <c r="AM347" s="493"/>
      <c r="AN347" s="494"/>
      <c r="AO347" s="495"/>
      <c r="AP347" s="388"/>
      <c r="AQ347" s="374"/>
      <c r="AR347" s="329"/>
      <c r="AS347" s="329"/>
    </row>
    <row r="348" spans="37:45" ht="15.75">
      <c r="AK348" s="329"/>
      <c r="AL348" s="324"/>
      <c r="AM348" s="493"/>
      <c r="AN348" s="494"/>
      <c r="AO348" s="495"/>
      <c r="AP348" s="388"/>
      <c r="AQ348" s="374"/>
      <c r="AR348" s="329"/>
      <c r="AS348" s="329"/>
    </row>
    <row r="349" spans="37:45" ht="15.75">
      <c r="AK349" s="329"/>
      <c r="AL349" s="324"/>
      <c r="AM349" s="493"/>
      <c r="AN349" s="494"/>
      <c r="AO349" s="495"/>
      <c r="AP349" s="388"/>
      <c r="AQ349" s="374"/>
      <c r="AR349" s="329"/>
      <c r="AS349" s="329"/>
    </row>
    <row r="350" spans="37:45" ht="15.75">
      <c r="AK350" s="329"/>
      <c r="AL350" s="324"/>
      <c r="AM350" s="493"/>
      <c r="AN350" s="494"/>
      <c r="AO350" s="495"/>
      <c r="AP350" s="388"/>
      <c r="AQ350" s="374"/>
      <c r="AR350" s="329"/>
      <c r="AS350" s="329"/>
    </row>
    <row r="351" spans="37:45" ht="15.75">
      <c r="AK351" s="329"/>
      <c r="AL351" s="324"/>
      <c r="AM351" s="493"/>
      <c r="AN351" s="494"/>
      <c r="AO351" s="495"/>
      <c r="AP351" s="388"/>
      <c r="AQ351" s="374"/>
      <c r="AR351" s="329"/>
      <c r="AS351" s="329"/>
    </row>
    <row r="352" spans="37:45" ht="15.75">
      <c r="AK352" s="329"/>
      <c r="AL352" s="324"/>
      <c r="AM352" s="493"/>
      <c r="AN352" s="494"/>
      <c r="AO352" s="495"/>
      <c r="AP352" s="388"/>
      <c r="AQ352" s="374"/>
      <c r="AR352" s="329"/>
      <c r="AS352" s="329"/>
    </row>
    <row r="353" spans="37:45" ht="15.75">
      <c r="AK353" s="329"/>
      <c r="AL353" s="324"/>
      <c r="AM353" s="493"/>
      <c r="AN353" s="494"/>
      <c r="AO353" s="495"/>
      <c r="AP353" s="388"/>
      <c r="AQ353" s="374"/>
      <c r="AR353" s="329"/>
      <c r="AS353" s="329"/>
    </row>
    <row r="354" spans="37:45" ht="15.75">
      <c r="AK354" s="329"/>
      <c r="AL354" s="324"/>
      <c r="AM354" s="493"/>
      <c r="AN354" s="494"/>
      <c r="AO354" s="495"/>
      <c r="AP354" s="388"/>
      <c r="AQ354" s="374"/>
      <c r="AR354" s="329"/>
      <c r="AS354" s="329"/>
    </row>
    <row r="355" spans="37:45" ht="15.75">
      <c r="AK355" s="329"/>
      <c r="AL355" s="324"/>
      <c r="AM355" s="493"/>
      <c r="AN355" s="494"/>
      <c r="AO355" s="495"/>
      <c r="AP355" s="388"/>
      <c r="AQ355" s="374"/>
      <c r="AR355" s="329"/>
      <c r="AS355" s="329"/>
    </row>
    <row r="356" spans="37:45" ht="15.75">
      <c r="AK356" s="329"/>
      <c r="AL356" s="324"/>
      <c r="AM356" s="493"/>
      <c r="AN356" s="494"/>
      <c r="AO356" s="495"/>
      <c r="AP356" s="388"/>
      <c r="AQ356" s="374"/>
      <c r="AR356" s="329"/>
      <c r="AS356" s="329"/>
    </row>
    <row r="357" spans="37:45" ht="15.75">
      <c r="AK357" s="329"/>
      <c r="AL357" s="324"/>
      <c r="AM357" s="493"/>
      <c r="AN357" s="494"/>
      <c r="AO357" s="495"/>
      <c r="AP357" s="388"/>
      <c r="AQ357" s="374"/>
      <c r="AR357" s="329"/>
      <c r="AS357" s="329"/>
    </row>
    <row r="358" spans="37:45" ht="15.75">
      <c r="AK358" s="329"/>
      <c r="AL358" s="324"/>
      <c r="AM358" s="493"/>
      <c r="AN358" s="494"/>
      <c r="AO358" s="495"/>
      <c r="AP358" s="388"/>
      <c r="AQ358" s="374"/>
      <c r="AR358" s="329"/>
      <c r="AS358" s="329"/>
    </row>
    <row r="359" spans="37:45" ht="15.75">
      <c r="AK359" s="329"/>
      <c r="AL359" s="324"/>
      <c r="AM359" s="493"/>
      <c r="AN359" s="494"/>
      <c r="AO359" s="495"/>
      <c r="AP359" s="388"/>
      <c r="AQ359" s="374"/>
      <c r="AR359" s="329"/>
      <c r="AS359" s="329"/>
    </row>
    <row r="360" spans="37:45" ht="15.75">
      <c r="AK360" s="329"/>
      <c r="AL360" s="324"/>
      <c r="AM360" s="493"/>
      <c r="AN360" s="494"/>
      <c r="AO360" s="495"/>
      <c r="AP360" s="388"/>
      <c r="AQ360" s="374"/>
      <c r="AR360" s="329"/>
      <c r="AS360" s="329"/>
    </row>
    <row r="361" spans="37:45" ht="15.75">
      <c r="AK361" s="329"/>
      <c r="AL361" s="324"/>
      <c r="AM361" s="493"/>
      <c r="AN361" s="494"/>
      <c r="AO361" s="495"/>
      <c r="AP361" s="388"/>
      <c r="AQ361" s="374"/>
      <c r="AR361" s="329"/>
      <c r="AS361" s="329"/>
    </row>
    <row r="362" spans="37:45" ht="15.75">
      <c r="AK362" s="329"/>
      <c r="AL362" s="324"/>
      <c r="AM362" s="493"/>
      <c r="AN362" s="494"/>
      <c r="AO362" s="495"/>
      <c r="AP362" s="388"/>
      <c r="AQ362" s="374"/>
      <c r="AR362" s="329"/>
      <c r="AS362" s="329"/>
    </row>
    <row r="363" spans="37:45" ht="15.75">
      <c r="AK363" s="329"/>
      <c r="AL363" s="324"/>
      <c r="AM363" s="493"/>
      <c r="AN363" s="494"/>
      <c r="AO363" s="495"/>
      <c r="AP363" s="388"/>
      <c r="AQ363" s="374"/>
      <c r="AR363" s="329"/>
      <c r="AS363" s="329"/>
    </row>
    <row r="364" spans="37:45" ht="15.75">
      <c r="AK364" s="329"/>
      <c r="AL364" s="324"/>
      <c r="AM364" s="493"/>
      <c r="AN364" s="494"/>
      <c r="AO364" s="495"/>
      <c r="AP364" s="388"/>
      <c r="AQ364" s="374"/>
      <c r="AR364" s="329"/>
      <c r="AS364" s="329"/>
    </row>
    <row r="365" spans="37:45" ht="15.75">
      <c r="AK365" s="329"/>
      <c r="AL365" s="324"/>
      <c r="AM365" s="493"/>
      <c r="AN365" s="494"/>
      <c r="AO365" s="495"/>
      <c r="AP365" s="388"/>
      <c r="AQ365" s="374"/>
      <c r="AR365" s="329"/>
      <c r="AS365" s="329"/>
    </row>
    <row r="366" spans="37:45" ht="15.75">
      <c r="AK366" s="329"/>
      <c r="AL366" s="324"/>
      <c r="AM366" s="493"/>
      <c r="AN366" s="494"/>
      <c r="AO366" s="495"/>
      <c r="AP366" s="388"/>
      <c r="AQ366" s="374"/>
      <c r="AR366" s="329"/>
      <c r="AS366" s="329"/>
    </row>
    <row r="367" spans="37:45" ht="15.75">
      <c r="AK367" s="329"/>
      <c r="AL367" s="324"/>
      <c r="AM367" s="493"/>
      <c r="AN367" s="494"/>
      <c r="AO367" s="495"/>
      <c r="AP367" s="388"/>
      <c r="AQ367" s="374"/>
      <c r="AR367" s="329"/>
      <c r="AS367" s="329"/>
    </row>
    <row r="368" spans="37:45" ht="15.75">
      <c r="AK368" s="329"/>
      <c r="AL368" s="324"/>
      <c r="AM368" s="493"/>
      <c r="AN368" s="494"/>
      <c r="AO368" s="495"/>
      <c r="AP368" s="388"/>
      <c r="AQ368" s="374"/>
      <c r="AR368" s="329"/>
      <c r="AS368" s="329"/>
    </row>
    <row r="369" spans="37:45" ht="15.75">
      <c r="AK369" s="329"/>
      <c r="AL369" s="324"/>
      <c r="AM369" s="493"/>
      <c r="AN369" s="494"/>
      <c r="AO369" s="495"/>
      <c r="AP369" s="388"/>
      <c r="AQ369" s="374"/>
      <c r="AR369" s="329"/>
      <c r="AS369" s="329"/>
    </row>
    <row r="370" spans="37:45" ht="15.75">
      <c r="AK370" s="329"/>
      <c r="AL370" s="324"/>
      <c r="AM370" s="493"/>
      <c r="AN370" s="494"/>
      <c r="AO370" s="495"/>
      <c r="AP370" s="388"/>
      <c r="AQ370" s="374"/>
      <c r="AR370" s="329"/>
      <c r="AS370" s="329"/>
    </row>
    <row r="371" spans="37:45" ht="15.75">
      <c r="AK371" s="329"/>
      <c r="AL371" s="324"/>
      <c r="AM371" s="493"/>
      <c r="AN371" s="494"/>
      <c r="AO371" s="495"/>
      <c r="AP371" s="388"/>
      <c r="AQ371" s="374"/>
      <c r="AR371" s="329"/>
      <c r="AS371" s="329"/>
    </row>
    <row r="372" spans="37:45" ht="15.75">
      <c r="AK372" s="329"/>
      <c r="AL372" s="324"/>
      <c r="AM372" s="493"/>
      <c r="AN372" s="494"/>
      <c r="AO372" s="495"/>
      <c r="AP372" s="388"/>
      <c r="AQ372" s="374"/>
      <c r="AR372" s="329"/>
      <c r="AS372" s="329"/>
    </row>
    <row r="373" spans="37:45" ht="15.75">
      <c r="AK373" s="329"/>
      <c r="AL373" s="324"/>
      <c r="AM373" s="493"/>
      <c r="AN373" s="494"/>
      <c r="AO373" s="495"/>
      <c r="AP373" s="388"/>
      <c r="AQ373" s="374"/>
      <c r="AR373" s="329"/>
      <c r="AS373" s="329"/>
    </row>
    <row r="374" spans="37:45" ht="15.75">
      <c r="AK374" s="329"/>
      <c r="AL374" s="324"/>
      <c r="AM374" s="493"/>
      <c r="AN374" s="494"/>
      <c r="AO374" s="495"/>
      <c r="AP374" s="388"/>
      <c r="AQ374" s="374"/>
      <c r="AR374" s="329"/>
      <c r="AS374" s="329"/>
    </row>
    <row r="375" spans="37:45" ht="15.75">
      <c r="AK375" s="329"/>
      <c r="AL375" s="324"/>
      <c r="AM375" s="493"/>
      <c r="AN375" s="494"/>
      <c r="AO375" s="495"/>
      <c r="AP375" s="388"/>
      <c r="AQ375" s="374"/>
      <c r="AR375" s="329"/>
      <c r="AS375" s="329"/>
    </row>
    <row r="376" spans="37:45" ht="15.75">
      <c r="AK376" s="329"/>
      <c r="AL376" s="324"/>
      <c r="AM376" s="493"/>
      <c r="AN376" s="494"/>
      <c r="AO376" s="495"/>
      <c r="AP376" s="388"/>
      <c r="AQ376" s="374"/>
      <c r="AR376" s="329"/>
      <c r="AS376" s="329"/>
    </row>
    <row r="377" spans="37:45" ht="15.75">
      <c r="AK377" s="329"/>
      <c r="AL377" s="324"/>
      <c r="AM377" s="493"/>
      <c r="AN377" s="494"/>
      <c r="AO377" s="495"/>
      <c r="AP377" s="388"/>
      <c r="AQ377" s="374"/>
      <c r="AR377" s="329"/>
      <c r="AS377" s="329"/>
    </row>
    <row r="378" spans="37:45" ht="15.75">
      <c r="AK378" s="329"/>
      <c r="AL378" s="324"/>
      <c r="AM378" s="493"/>
      <c r="AN378" s="494"/>
      <c r="AO378" s="495"/>
      <c r="AP378" s="388"/>
      <c r="AQ378" s="374"/>
      <c r="AR378" s="329"/>
      <c r="AS378" s="329"/>
    </row>
    <row r="379" spans="37:45" ht="15.75">
      <c r="AK379" s="329"/>
      <c r="AL379" s="324"/>
      <c r="AM379" s="493"/>
      <c r="AN379" s="494"/>
      <c r="AO379" s="495"/>
      <c r="AP379" s="388"/>
      <c r="AQ379" s="374"/>
      <c r="AR379" s="329"/>
      <c r="AS379" s="329"/>
    </row>
    <row r="380" spans="37:45" ht="15.75">
      <c r="AK380" s="329"/>
      <c r="AL380" s="324"/>
      <c r="AM380" s="493"/>
      <c r="AN380" s="494"/>
      <c r="AO380" s="495"/>
      <c r="AP380" s="388"/>
      <c r="AQ380" s="374"/>
      <c r="AR380" s="329"/>
      <c r="AS380" s="329"/>
    </row>
    <row r="381" spans="37:45" ht="15.75">
      <c r="AK381" s="329"/>
      <c r="AL381" s="324"/>
      <c r="AM381" s="493"/>
      <c r="AN381" s="494"/>
      <c r="AO381" s="495"/>
      <c r="AP381" s="388"/>
      <c r="AQ381" s="374"/>
      <c r="AR381" s="329"/>
      <c r="AS381" s="329"/>
    </row>
    <row r="382" spans="37:45" ht="15.75">
      <c r="AK382" s="329"/>
      <c r="AL382" s="324"/>
      <c r="AM382" s="493"/>
      <c r="AN382" s="494"/>
      <c r="AO382" s="495"/>
      <c r="AP382" s="388"/>
      <c r="AQ382" s="374"/>
      <c r="AR382" s="329"/>
      <c r="AS382" s="329"/>
    </row>
    <row r="383" spans="37:45" ht="15.75">
      <c r="AK383" s="329"/>
      <c r="AL383" s="324"/>
      <c r="AM383" s="493"/>
      <c r="AN383" s="494"/>
      <c r="AO383" s="495"/>
      <c r="AP383" s="388"/>
      <c r="AQ383" s="374"/>
      <c r="AR383" s="329"/>
      <c r="AS383" s="329"/>
    </row>
    <row r="384" spans="37:45" ht="15.75">
      <c r="AK384" s="329"/>
      <c r="AL384" s="324"/>
      <c r="AM384" s="493"/>
      <c r="AN384" s="494"/>
      <c r="AO384" s="495"/>
      <c r="AP384" s="388"/>
      <c r="AQ384" s="374"/>
      <c r="AR384" s="329"/>
      <c r="AS384" s="329"/>
    </row>
    <row r="385" spans="37:45" ht="15.75">
      <c r="AK385" s="329"/>
      <c r="AL385" s="324"/>
      <c r="AM385" s="493"/>
      <c r="AN385" s="494"/>
      <c r="AO385" s="495"/>
      <c r="AP385" s="388"/>
      <c r="AQ385" s="374"/>
      <c r="AR385" s="329"/>
      <c r="AS385" s="329"/>
    </row>
    <row r="386" spans="37:45" ht="15.75">
      <c r="AK386" s="329"/>
      <c r="AL386" s="324"/>
      <c r="AM386" s="493"/>
      <c r="AN386" s="494"/>
      <c r="AO386" s="495"/>
      <c r="AP386" s="388"/>
      <c r="AQ386" s="374"/>
      <c r="AR386" s="329"/>
      <c r="AS386" s="329"/>
    </row>
    <row r="387" spans="37:45" ht="15.75">
      <c r="AK387" s="329"/>
      <c r="AL387" s="324"/>
      <c r="AM387" s="493"/>
      <c r="AN387" s="494"/>
      <c r="AO387" s="495"/>
      <c r="AP387" s="388"/>
      <c r="AQ387" s="374"/>
      <c r="AR387" s="329"/>
      <c r="AS387" s="329"/>
    </row>
    <row r="388" spans="37:45" ht="15.75">
      <c r="AK388" s="329"/>
      <c r="AL388" s="324"/>
      <c r="AM388" s="493"/>
      <c r="AN388" s="494"/>
      <c r="AO388" s="495"/>
      <c r="AP388" s="388"/>
      <c r="AQ388" s="374"/>
      <c r="AR388" s="329"/>
      <c r="AS388" s="329"/>
    </row>
    <row r="389" spans="37:45" ht="15.75">
      <c r="AK389" s="329"/>
      <c r="AL389" s="324"/>
      <c r="AM389" s="493"/>
      <c r="AN389" s="494"/>
      <c r="AO389" s="495"/>
      <c r="AP389" s="388"/>
      <c r="AQ389" s="374"/>
      <c r="AR389" s="329"/>
      <c r="AS389" s="329"/>
    </row>
    <row r="390" spans="37:45" ht="15.75">
      <c r="AK390" s="329"/>
      <c r="AL390" s="324"/>
      <c r="AM390" s="493"/>
      <c r="AN390" s="494"/>
      <c r="AO390" s="495"/>
      <c r="AP390" s="388"/>
      <c r="AQ390" s="374"/>
      <c r="AR390" s="329"/>
      <c r="AS390" s="329"/>
    </row>
    <row r="391" spans="37:45" ht="15.75">
      <c r="AK391" s="329"/>
      <c r="AL391" s="324"/>
      <c r="AM391" s="493"/>
      <c r="AN391" s="494"/>
      <c r="AO391" s="495"/>
      <c r="AP391" s="388"/>
      <c r="AQ391" s="374"/>
      <c r="AR391" s="329"/>
      <c r="AS391" s="329"/>
    </row>
    <row r="392" spans="37:45" ht="15.75">
      <c r="AK392" s="329"/>
      <c r="AL392" s="324"/>
      <c r="AM392" s="493"/>
      <c r="AN392" s="494"/>
      <c r="AO392" s="495"/>
      <c r="AP392" s="388"/>
      <c r="AQ392" s="374"/>
      <c r="AR392" s="329"/>
      <c r="AS392" s="329"/>
    </row>
    <row r="393" spans="37:45" ht="15.75">
      <c r="AK393" s="329"/>
      <c r="AL393" s="324"/>
      <c r="AM393" s="493"/>
      <c r="AN393" s="494"/>
      <c r="AO393" s="495"/>
      <c r="AP393" s="388"/>
      <c r="AQ393" s="374"/>
      <c r="AR393" s="329"/>
      <c r="AS393" s="329"/>
    </row>
    <row r="394" spans="37:45" ht="15.75">
      <c r="AK394" s="329"/>
      <c r="AL394" s="324"/>
      <c r="AM394" s="493"/>
      <c r="AN394" s="494"/>
      <c r="AO394" s="495"/>
      <c r="AP394" s="388"/>
      <c r="AQ394" s="374"/>
      <c r="AR394" s="329"/>
      <c r="AS394" s="329"/>
    </row>
    <row r="395" spans="37:45" ht="15.75">
      <c r="AK395" s="329"/>
      <c r="AL395" s="324"/>
      <c r="AM395" s="493"/>
      <c r="AN395" s="494"/>
      <c r="AO395" s="495"/>
      <c r="AP395" s="388"/>
      <c r="AQ395" s="374"/>
      <c r="AR395" s="329"/>
      <c r="AS395" s="329"/>
    </row>
    <row r="396" spans="37:45" ht="15.75">
      <c r="AK396" s="329"/>
      <c r="AL396" s="324"/>
      <c r="AM396" s="493"/>
      <c r="AN396" s="494"/>
      <c r="AO396" s="495"/>
      <c r="AP396" s="388"/>
      <c r="AQ396" s="374"/>
      <c r="AR396" s="329"/>
      <c r="AS396" s="329"/>
    </row>
    <row r="397" spans="37:45" ht="15.75">
      <c r="AK397" s="329"/>
      <c r="AL397" s="324"/>
      <c r="AM397" s="493"/>
      <c r="AN397" s="494"/>
      <c r="AO397" s="495"/>
      <c r="AP397" s="388"/>
      <c r="AQ397" s="374"/>
      <c r="AR397" s="329"/>
      <c r="AS397" s="329"/>
    </row>
    <row r="398" spans="37:45" ht="15.75">
      <c r="AK398" s="329"/>
      <c r="AL398" s="324"/>
      <c r="AM398" s="493"/>
      <c r="AN398" s="494"/>
      <c r="AO398" s="495"/>
      <c r="AP398" s="388"/>
      <c r="AQ398" s="374"/>
      <c r="AR398" s="329"/>
      <c r="AS398" s="329"/>
    </row>
    <row r="399" spans="37:45" ht="15.75">
      <c r="AK399" s="329"/>
      <c r="AL399" s="324"/>
      <c r="AM399" s="493"/>
      <c r="AN399" s="494"/>
      <c r="AO399" s="495"/>
      <c r="AP399" s="388"/>
      <c r="AQ399" s="374"/>
      <c r="AR399" s="329"/>
      <c r="AS399" s="329"/>
    </row>
    <row r="400" spans="37:45" ht="15.75">
      <c r="AK400" s="329"/>
      <c r="AL400" s="324"/>
      <c r="AM400" s="493"/>
      <c r="AN400" s="494"/>
      <c r="AO400" s="495"/>
      <c r="AP400" s="388"/>
      <c r="AQ400" s="374"/>
      <c r="AR400" s="329"/>
      <c r="AS400" s="329"/>
    </row>
    <row r="401" spans="37:45" ht="15.75">
      <c r="AK401" s="329"/>
      <c r="AL401" s="324"/>
      <c r="AM401" s="493"/>
      <c r="AN401" s="494"/>
      <c r="AO401" s="495"/>
      <c r="AP401" s="388"/>
      <c r="AQ401" s="374"/>
      <c r="AR401" s="329"/>
      <c r="AS401" s="329"/>
    </row>
    <row r="402" spans="37:45" ht="15.75">
      <c r="AK402" s="329"/>
      <c r="AL402" s="324"/>
      <c r="AM402" s="493"/>
      <c r="AN402" s="494"/>
      <c r="AO402" s="495"/>
      <c r="AP402" s="388"/>
      <c r="AQ402" s="374"/>
      <c r="AR402" s="329"/>
      <c r="AS402" s="329"/>
    </row>
    <row r="403" spans="37:45" ht="15.75">
      <c r="AK403" s="329"/>
      <c r="AL403" s="324"/>
      <c r="AM403" s="493"/>
      <c r="AN403" s="494"/>
      <c r="AO403" s="495"/>
      <c r="AP403" s="388"/>
      <c r="AQ403" s="374"/>
      <c r="AR403" s="329"/>
      <c r="AS403" s="329"/>
    </row>
    <row r="404" spans="37:45" ht="15.75">
      <c r="AK404" s="329"/>
      <c r="AL404" s="324"/>
      <c r="AM404" s="493"/>
      <c r="AN404" s="494"/>
      <c r="AO404" s="495"/>
      <c r="AP404" s="388"/>
      <c r="AQ404" s="374"/>
      <c r="AR404" s="329"/>
      <c r="AS404" s="329"/>
    </row>
    <row r="405" spans="37:45" ht="15.75">
      <c r="AK405" s="329"/>
      <c r="AL405" s="324"/>
      <c r="AM405" s="493"/>
      <c r="AN405" s="494"/>
      <c r="AO405" s="495"/>
      <c r="AP405" s="388"/>
      <c r="AQ405" s="374"/>
      <c r="AR405" s="329"/>
      <c r="AS405" s="329"/>
    </row>
    <row r="406" spans="37:45" ht="15.75">
      <c r="AK406" s="329"/>
      <c r="AL406" s="324"/>
      <c r="AM406" s="493"/>
      <c r="AN406" s="494"/>
      <c r="AO406" s="495"/>
      <c r="AP406" s="388"/>
      <c r="AQ406" s="374"/>
      <c r="AR406" s="329"/>
      <c r="AS406" s="329"/>
    </row>
    <row r="407" spans="37:45" ht="15.75">
      <c r="AK407" s="329"/>
      <c r="AL407" s="324"/>
      <c r="AM407" s="493"/>
      <c r="AN407" s="494"/>
      <c r="AO407" s="495"/>
      <c r="AP407" s="388"/>
      <c r="AQ407" s="374"/>
      <c r="AR407" s="329"/>
      <c r="AS407" s="329"/>
    </row>
    <row r="408" spans="37:45" ht="15.75">
      <c r="AK408" s="329"/>
      <c r="AL408" s="324"/>
      <c r="AM408" s="493"/>
      <c r="AN408" s="494"/>
      <c r="AO408" s="495"/>
      <c r="AP408" s="388"/>
      <c r="AQ408" s="374"/>
      <c r="AR408" s="329"/>
      <c r="AS408" s="329"/>
    </row>
    <row r="409" spans="37:45" ht="15.75">
      <c r="AK409" s="329"/>
      <c r="AL409" s="324"/>
      <c r="AM409" s="493"/>
      <c r="AN409" s="494"/>
      <c r="AO409" s="495"/>
      <c r="AP409" s="388"/>
      <c r="AQ409" s="374"/>
      <c r="AR409" s="329"/>
      <c r="AS409" s="329"/>
    </row>
    <row r="410" spans="37:45" ht="15.75">
      <c r="AK410" s="329"/>
      <c r="AL410" s="324"/>
      <c r="AM410" s="493"/>
      <c r="AN410" s="494"/>
      <c r="AO410" s="495"/>
      <c r="AP410" s="388"/>
      <c r="AQ410" s="374"/>
      <c r="AR410" s="329"/>
      <c r="AS410" s="329"/>
    </row>
    <row r="411" spans="37:45" ht="15.75">
      <c r="AK411" s="329"/>
      <c r="AL411" s="324"/>
      <c r="AM411" s="493"/>
      <c r="AN411" s="494"/>
      <c r="AO411" s="495"/>
      <c r="AP411" s="388"/>
      <c r="AQ411" s="374"/>
      <c r="AR411" s="329"/>
      <c r="AS411" s="329"/>
    </row>
    <row r="412" spans="37:45" ht="15.75">
      <c r="AK412" s="329"/>
      <c r="AL412" s="324"/>
      <c r="AM412" s="493"/>
      <c r="AN412" s="494"/>
      <c r="AO412" s="495"/>
      <c r="AP412" s="388"/>
      <c r="AQ412" s="374"/>
      <c r="AR412" s="329"/>
      <c r="AS412" s="329"/>
    </row>
    <row r="413" spans="37:45" ht="15.75">
      <c r="AK413" s="329"/>
      <c r="AL413" s="324"/>
      <c r="AM413" s="493"/>
      <c r="AN413" s="494"/>
      <c r="AO413" s="495"/>
      <c r="AP413" s="388"/>
      <c r="AQ413" s="374"/>
      <c r="AR413" s="329"/>
      <c r="AS413" s="329"/>
    </row>
    <row r="414" spans="37:45" ht="15.75">
      <c r="AK414" s="329"/>
      <c r="AL414" s="324"/>
      <c r="AM414" s="493"/>
      <c r="AN414" s="494"/>
      <c r="AO414" s="495"/>
      <c r="AP414" s="388"/>
      <c r="AQ414" s="374"/>
      <c r="AR414" s="329"/>
      <c r="AS414" s="329"/>
    </row>
    <row r="415" spans="37:45" ht="15.75">
      <c r="AK415" s="329"/>
      <c r="AL415" s="324"/>
      <c r="AM415" s="493"/>
      <c r="AN415" s="494"/>
      <c r="AO415" s="495"/>
      <c r="AP415" s="388"/>
      <c r="AQ415" s="374"/>
      <c r="AR415" s="329"/>
      <c r="AS415" s="329"/>
    </row>
    <row r="416" spans="37:45" ht="15.75">
      <c r="AK416" s="329"/>
      <c r="AL416" s="324"/>
      <c r="AM416" s="493"/>
      <c r="AN416" s="494"/>
      <c r="AO416" s="495"/>
      <c r="AP416" s="388"/>
      <c r="AQ416" s="374"/>
      <c r="AR416" s="329"/>
      <c r="AS416" s="329"/>
    </row>
    <row r="417" spans="37:45" ht="15.75">
      <c r="AK417" s="329"/>
      <c r="AL417" s="324"/>
      <c r="AM417" s="493"/>
      <c r="AN417" s="494"/>
      <c r="AO417" s="495"/>
      <c r="AP417" s="388"/>
      <c r="AQ417" s="374"/>
      <c r="AR417" s="329"/>
      <c r="AS417" s="329"/>
    </row>
    <row r="418" spans="37:45" ht="15.75">
      <c r="AK418" s="329"/>
      <c r="AL418" s="324"/>
      <c r="AM418" s="493"/>
      <c r="AN418" s="494"/>
      <c r="AO418" s="495"/>
      <c r="AP418" s="388"/>
      <c r="AQ418" s="374"/>
      <c r="AR418" s="329"/>
      <c r="AS418" s="329"/>
    </row>
    <row r="419" spans="37:45" ht="15.75">
      <c r="AK419" s="329"/>
      <c r="AL419" s="324"/>
      <c r="AM419" s="493"/>
      <c r="AN419" s="494"/>
      <c r="AO419" s="495"/>
      <c r="AP419" s="388"/>
      <c r="AQ419" s="374"/>
      <c r="AR419" s="329"/>
      <c r="AS419" s="329"/>
    </row>
    <row r="420" spans="37:45" ht="15.75">
      <c r="AK420" s="329"/>
      <c r="AL420" s="324"/>
      <c r="AM420" s="493"/>
      <c r="AN420" s="494"/>
      <c r="AO420" s="495"/>
      <c r="AP420" s="388"/>
      <c r="AQ420" s="374"/>
      <c r="AR420" s="329"/>
      <c r="AS420" s="329"/>
    </row>
    <row r="421" spans="37:45" ht="15.75">
      <c r="AK421" s="329"/>
      <c r="AL421" s="324"/>
      <c r="AM421" s="493"/>
      <c r="AN421" s="494"/>
      <c r="AO421" s="495"/>
      <c r="AP421" s="388"/>
      <c r="AQ421" s="374"/>
      <c r="AR421" s="329"/>
      <c r="AS421" s="329"/>
    </row>
    <row r="422" spans="37:45" ht="15.75">
      <c r="AK422" s="329"/>
      <c r="AL422" s="324"/>
      <c r="AM422" s="493"/>
      <c r="AN422" s="494"/>
      <c r="AO422" s="495"/>
      <c r="AP422" s="388"/>
      <c r="AQ422" s="374"/>
      <c r="AR422" s="329"/>
      <c r="AS422" s="329"/>
    </row>
    <row r="423" spans="37:45" ht="15.75">
      <c r="AK423" s="329"/>
      <c r="AL423" s="324"/>
      <c r="AM423" s="493"/>
      <c r="AN423" s="494"/>
      <c r="AO423" s="495"/>
      <c r="AP423" s="388"/>
      <c r="AQ423" s="374"/>
      <c r="AR423" s="329"/>
      <c r="AS423" s="329"/>
    </row>
    <row r="424" spans="37:45" ht="15.75">
      <c r="AK424" s="329"/>
      <c r="AL424" s="324"/>
      <c r="AM424" s="493"/>
      <c r="AN424" s="494"/>
      <c r="AO424" s="495"/>
      <c r="AP424" s="388"/>
      <c r="AQ424" s="374"/>
      <c r="AR424" s="329"/>
      <c r="AS424" s="329"/>
    </row>
    <row r="425" spans="37:45" ht="15.75">
      <c r="AK425" s="329"/>
      <c r="AL425" s="324"/>
      <c r="AM425" s="493"/>
      <c r="AN425" s="494"/>
      <c r="AO425" s="495"/>
      <c r="AP425" s="388"/>
      <c r="AQ425" s="374"/>
      <c r="AR425" s="329"/>
      <c r="AS425" s="329"/>
    </row>
    <row r="426" spans="37:45" ht="15.75">
      <c r="AK426" s="329"/>
      <c r="AL426" s="324"/>
      <c r="AM426" s="493"/>
      <c r="AN426" s="494"/>
      <c r="AO426" s="495"/>
      <c r="AP426" s="388"/>
      <c r="AQ426" s="374"/>
      <c r="AR426" s="329"/>
      <c r="AS426" s="329"/>
    </row>
    <row r="427" spans="37:45" ht="15.75">
      <c r="AK427" s="329"/>
      <c r="AL427" s="324"/>
      <c r="AM427" s="493"/>
      <c r="AN427" s="494"/>
      <c r="AO427" s="495"/>
      <c r="AP427" s="388"/>
      <c r="AQ427" s="374"/>
      <c r="AR427" s="329"/>
      <c r="AS427" s="329"/>
    </row>
    <row r="428" spans="37:45" ht="15.75">
      <c r="AK428" s="329"/>
      <c r="AL428" s="324"/>
      <c r="AM428" s="493"/>
      <c r="AN428" s="494"/>
      <c r="AO428" s="495"/>
      <c r="AP428" s="388"/>
      <c r="AQ428" s="374"/>
      <c r="AR428" s="329"/>
      <c r="AS428" s="329"/>
    </row>
    <row r="429" spans="37:45" ht="15.75">
      <c r="AK429" s="329"/>
      <c r="AL429" s="324"/>
      <c r="AM429" s="493"/>
      <c r="AN429" s="494"/>
      <c r="AO429" s="495"/>
      <c r="AP429" s="388"/>
      <c r="AQ429" s="374"/>
      <c r="AR429" s="329"/>
      <c r="AS429" s="329"/>
    </row>
    <row r="430" spans="37:45" ht="15.75">
      <c r="AK430" s="329"/>
      <c r="AL430" s="324"/>
      <c r="AM430" s="493"/>
      <c r="AN430" s="494"/>
      <c r="AO430" s="495"/>
      <c r="AP430" s="388"/>
      <c r="AQ430" s="374"/>
      <c r="AR430" s="329"/>
      <c r="AS430" s="329"/>
    </row>
    <row r="431" spans="37:45" ht="15.75">
      <c r="AK431" s="329"/>
      <c r="AL431" s="324"/>
      <c r="AM431" s="493"/>
      <c r="AN431" s="494"/>
      <c r="AO431" s="495"/>
      <c r="AP431" s="388"/>
      <c r="AQ431" s="374"/>
      <c r="AR431" s="329"/>
      <c r="AS431" s="329"/>
    </row>
    <row r="432" spans="37:45" ht="15.75">
      <c r="AK432" s="329"/>
      <c r="AL432" s="324"/>
      <c r="AM432" s="493"/>
      <c r="AN432" s="494"/>
      <c r="AO432" s="495"/>
      <c r="AP432" s="388"/>
      <c r="AQ432" s="374"/>
      <c r="AR432" s="329"/>
      <c r="AS432" s="329"/>
    </row>
    <row r="433" spans="37:45" ht="15.75">
      <c r="AK433" s="329"/>
      <c r="AL433" s="324"/>
      <c r="AM433" s="493"/>
      <c r="AN433" s="494"/>
      <c r="AO433" s="495"/>
      <c r="AP433" s="388"/>
      <c r="AQ433" s="374"/>
      <c r="AR433" s="329"/>
      <c r="AS433" s="329"/>
    </row>
    <row r="434" spans="37:45" ht="15.75">
      <c r="AK434" s="329"/>
      <c r="AL434" s="324"/>
      <c r="AM434" s="493"/>
      <c r="AN434" s="494"/>
      <c r="AO434" s="495"/>
      <c r="AP434" s="388"/>
      <c r="AQ434" s="374"/>
      <c r="AR434" s="329"/>
      <c r="AS434" s="329"/>
    </row>
    <row r="435" spans="37:45" ht="15.75">
      <c r="AK435" s="329"/>
      <c r="AL435" s="324"/>
      <c r="AM435" s="493"/>
      <c r="AN435" s="494"/>
      <c r="AO435" s="495"/>
      <c r="AP435" s="388"/>
      <c r="AQ435" s="374"/>
      <c r="AR435" s="329"/>
      <c r="AS435" s="329"/>
    </row>
    <row r="436" spans="37:45" ht="15.75">
      <c r="AK436" s="329"/>
      <c r="AL436" s="324"/>
      <c r="AM436" s="493"/>
      <c r="AN436" s="494"/>
      <c r="AO436" s="495"/>
      <c r="AP436" s="388"/>
      <c r="AQ436" s="374"/>
      <c r="AR436" s="329"/>
      <c r="AS436" s="329"/>
    </row>
    <row r="437" spans="37:45" ht="15.75">
      <c r="AK437" s="329"/>
      <c r="AL437" s="324"/>
      <c r="AM437" s="493"/>
      <c r="AN437" s="494"/>
      <c r="AO437" s="495"/>
      <c r="AP437" s="388"/>
      <c r="AQ437" s="374"/>
      <c r="AR437" s="329"/>
      <c r="AS437" s="329"/>
    </row>
    <row r="438" spans="37:45" ht="15.75">
      <c r="AK438" s="329"/>
      <c r="AL438" s="324"/>
      <c r="AM438" s="493"/>
      <c r="AN438" s="494"/>
      <c r="AO438" s="495"/>
      <c r="AP438" s="388"/>
      <c r="AQ438" s="374"/>
      <c r="AR438" s="329"/>
      <c r="AS438" s="329"/>
    </row>
    <row r="439" spans="37:45" ht="15.75">
      <c r="AK439" s="329"/>
      <c r="AL439" s="324"/>
      <c r="AM439" s="493"/>
      <c r="AN439" s="494"/>
      <c r="AO439" s="495"/>
      <c r="AP439" s="388"/>
      <c r="AQ439" s="374"/>
      <c r="AR439" s="329"/>
      <c r="AS439" s="329"/>
    </row>
    <row r="440" spans="37:45" ht="15.75">
      <c r="AK440" s="329"/>
      <c r="AL440" s="324"/>
      <c r="AM440" s="493"/>
      <c r="AN440" s="494"/>
      <c r="AO440" s="495"/>
      <c r="AP440" s="388"/>
      <c r="AQ440" s="374"/>
      <c r="AR440" s="329"/>
      <c r="AS440" s="329"/>
    </row>
    <row r="441" spans="37:45" ht="15.75">
      <c r="AK441" s="329"/>
      <c r="AL441" s="324"/>
      <c r="AM441" s="493"/>
      <c r="AN441" s="494"/>
      <c r="AO441" s="495"/>
      <c r="AP441" s="388"/>
      <c r="AQ441" s="374"/>
      <c r="AR441" s="329"/>
      <c r="AS441" s="329"/>
    </row>
    <row r="442" spans="37:45" ht="15.75">
      <c r="AK442" s="329"/>
      <c r="AL442" s="324"/>
      <c r="AM442" s="493"/>
      <c r="AN442" s="494"/>
      <c r="AO442" s="495"/>
      <c r="AP442" s="388"/>
      <c r="AQ442" s="374"/>
      <c r="AR442" s="329"/>
      <c r="AS442" s="329"/>
    </row>
    <row r="443" spans="37:45" ht="15.75">
      <c r="AK443" s="329"/>
      <c r="AL443" s="324"/>
      <c r="AM443" s="493"/>
      <c r="AN443" s="494"/>
      <c r="AO443" s="495"/>
      <c r="AP443" s="388"/>
      <c r="AQ443" s="374"/>
      <c r="AR443" s="329"/>
      <c r="AS443" s="329"/>
    </row>
    <row r="444" spans="37:45" ht="15.75">
      <c r="AK444" s="329"/>
      <c r="AL444" s="324"/>
      <c r="AM444" s="493"/>
      <c r="AN444" s="494"/>
      <c r="AO444" s="495"/>
      <c r="AP444" s="388"/>
      <c r="AQ444" s="374"/>
      <c r="AR444" s="329"/>
      <c r="AS444" s="329"/>
    </row>
    <row r="445" spans="37:45" ht="15.75">
      <c r="AK445" s="329"/>
      <c r="AL445" s="324"/>
      <c r="AM445" s="493"/>
      <c r="AN445" s="494"/>
      <c r="AO445" s="495"/>
      <c r="AP445" s="388"/>
      <c r="AQ445" s="374"/>
      <c r="AR445" s="329"/>
      <c r="AS445" s="329"/>
    </row>
    <row r="446" spans="37:45" ht="15.75">
      <c r="AK446" s="329"/>
      <c r="AL446" s="324"/>
      <c r="AM446" s="493"/>
      <c r="AN446" s="494"/>
      <c r="AO446" s="495"/>
      <c r="AP446" s="388"/>
      <c r="AQ446" s="374"/>
      <c r="AR446" s="329"/>
      <c r="AS446" s="329"/>
    </row>
    <row r="447" spans="37:45" ht="15.75">
      <c r="AK447" s="329"/>
      <c r="AL447" s="324"/>
      <c r="AM447" s="493"/>
      <c r="AN447" s="494"/>
      <c r="AO447" s="495"/>
      <c r="AP447" s="388"/>
      <c r="AQ447" s="374"/>
      <c r="AR447" s="329"/>
      <c r="AS447" s="329"/>
    </row>
    <row r="448" spans="37:45" ht="15.75">
      <c r="AK448" s="329"/>
      <c r="AL448" s="324"/>
      <c r="AM448" s="493"/>
      <c r="AN448" s="494"/>
      <c r="AO448" s="495"/>
      <c r="AP448" s="388"/>
      <c r="AQ448" s="374"/>
      <c r="AR448" s="329"/>
      <c r="AS448" s="329"/>
    </row>
    <row r="449" spans="37:45" ht="15.75">
      <c r="AK449" s="329"/>
      <c r="AL449" s="324"/>
      <c r="AM449" s="493"/>
      <c r="AN449" s="494"/>
      <c r="AO449" s="495"/>
      <c r="AP449" s="388"/>
      <c r="AQ449" s="374"/>
      <c r="AR449" s="329"/>
      <c r="AS449" s="329"/>
    </row>
    <row r="450" spans="37:45" ht="15.75">
      <c r="AK450" s="329"/>
      <c r="AL450" s="324"/>
      <c r="AM450" s="493"/>
      <c r="AN450" s="494"/>
      <c r="AO450" s="495"/>
      <c r="AP450" s="388"/>
      <c r="AQ450" s="374"/>
      <c r="AR450" s="329"/>
      <c r="AS450" s="329"/>
    </row>
    <row r="451" spans="37:45" ht="15.75">
      <c r="AK451" s="329"/>
      <c r="AL451" s="324"/>
      <c r="AM451" s="493"/>
      <c r="AN451" s="494"/>
      <c r="AO451" s="495"/>
      <c r="AP451" s="388"/>
      <c r="AQ451" s="374"/>
      <c r="AR451" s="329"/>
      <c r="AS451" s="329"/>
    </row>
    <row r="452" spans="37:45" ht="15.75">
      <c r="AK452" s="329"/>
      <c r="AL452" s="324"/>
      <c r="AM452" s="493"/>
      <c r="AN452" s="494"/>
      <c r="AO452" s="495"/>
      <c r="AP452" s="388"/>
      <c r="AQ452" s="374"/>
      <c r="AR452" s="329"/>
      <c r="AS452" s="329"/>
    </row>
    <row r="453" spans="37:45" ht="15.75">
      <c r="AK453" s="329"/>
      <c r="AL453" s="324"/>
      <c r="AM453" s="493"/>
      <c r="AN453" s="494"/>
      <c r="AO453" s="495"/>
      <c r="AP453" s="388"/>
      <c r="AQ453" s="374"/>
      <c r="AR453" s="329"/>
      <c r="AS453" s="329"/>
    </row>
    <row r="454" spans="37:45" ht="15.75">
      <c r="AK454" s="329"/>
      <c r="AL454" s="324"/>
      <c r="AM454" s="493"/>
      <c r="AN454" s="494"/>
      <c r="AO454" s="495"/>
      <c r="AP454" s="388"/>
      <c r="AQ454" s="374"/>
      <c r="AR454" s="329"/>
      <c r="AS454" s="329"/>
    </row>
    <row r="455" spans="37:45" ht="15.75">
      <c r="AK455" s="329"/>
      <c r="AL455" s="324"/>
      <c r="AM455" s="493"/>
      <c r="AN455" s="494"/>
      <c r="AO455" s="495"/>
      <c r="AP455" s="388"/>
      <c r="AQ455" s="374"/>
      <c r="AR455" s="329"/>
      <c r="AS455" s="329"/>
    </row>
    <row r="456" spans="37:45" ht="15.75">
      <c r="AK456" s="329"/>
      <c r="AL456" s="324"/>
      <c r="AM456" s="493"/>
      <c r="AN456" s="494"/>
      <c r="AO456" s="495"/>
      <c r="AP456" s="388"/>
      <c r="AQ456" s="374"/>
      <c r="AR456" s="329"/>
      <c r="AS456" s="329"/>
    </row>
    <row r="457" spans="37:45" ht="15.75">
      <c r="AK457" s="329"/>
      <c r="AL457" s="324"/>
      <c r="AM457" s="493"/>
      <c r="AN457" s="494"/>
      <c r="AO457" s="495"/>
      <c r="AP457" s="388"/>
      <c r="AQ457" s="374"/>
      <c r="AR457" s="329"/>
      <c r="AS457" s="329"/>
    </row>
    <row r="458" spans="37:45" ht="15.75">
      <c r="AK458" s="329"/>
      <c r="AL458" s="324"/>
      <c r="AM458" s="493"/>
      <c r="AN458" s="494"/>
      <c r="AO458" s="495"/>
      <c r="AP458" s="388"/>
      <c r="AQ458" s="374"/>
      <c r="AR458" s="329"/>
      <c r="AS458" s="329"/>
    </row>
    <row r="459" spans="37:45" ht="15.75">
      <c r="AK459" s="329"/>
      <c r="AL459" s="324"/>
      <c r="AM459" s="493"/>
      <c r="AN459" s="494"/>
      <c r="AO459" s="495"/>
      <c r="AP459" s="388"/>
      <c r="AQ459" s="374"/>
      <c r="AR459" s="329"/>
      <c r="AS459" s="329"/>
    </row>
    <row r="460" spans="37:45" ht="15.75">
      <c r="AK460" s="329"/>
      <c r="AL460" s="324"/>
      <c r="AM460" s="493"/>
      <c r="AN460" s="494"/>
      <c r="AO460" s="495"/>
      <c r="AP460" s="388"/>
      <c r="AQ460" s="374"/>
      <c r="AR460" s="329"/>
      <c r="AS460" s="329"/>
    </row>
    <row r="461" spans="37:45" ht="15.75">
      <c r="AK461" s="329"/>
      <c r="AL461" s="324"/>
      <c r="AM461" s="493"/>
      <c r="AN461" s="494"/>
      <c r="AO461" s="495"/>
      <c r="AP461" s="388"/>
      <c r="AQ461" s="374"/>
      <c r="AR461" s="329"/>
      <c r="AS461" s="329"/>
    </row>
    <row r="462" spans="37:45" ht="15.75">
      <c r="AK462" s="329"/>
      <c r="AL462" s="324"/>
      <c r="AM462" s="493"/>
      <c r="AN462" s="494"/>
      <c r="AO462" s="495"/>
      <c r="AP462" s="388"/>
      <c r="AQ462" s="374"/>
      <c r="AR462" s="329"/>
      <c r="AS462" s="329"/>
    </row>
    <row r="463" spans="37:45" ht="15.75">
      <c r="AK463" s="329"/>
      <c r="AL463" s="324"/>
      <c r="AM463" s="493"/>
      <c r="AN463" s="494"/>
      <c r="AO463" s="495"/>
      <c r="AP463" s="388"/>
      <c r="AQ463" s="374"/>
      <c r="AR463" s="329"/>
      <c r="AS463" s="329"/>
    </row>
    <row r="464" spans="37:45" ht="15.75">
      <c r="AK464" s="329"/>
      <c r="AL464" s="324"/>
      <c r="AM464" s="493"/>
      <c r="AN464" s="494"/>
      <c r="AO464" s="495"/>
      <c r="AP464" s="388"/>
      <c r="AQ464" s="374"/>
      <c r="AR464" s="329"/>
      <c r="AS464" s="329"/>
    </row>
    <row r="465" spans="37:45" ht="15.75">
      <c r="AK465" s="329"/>
      <c r="AL465" s="324"/>
      <c r="AM465" s="493"/>
      <c r="AN465" s="494"/>
      <c r="AO465" s="495"/>
      <c r="AP465" s="388"/>
      <c r="AQ465" s="374"/>
      <c r="AR465" s="329"/>
      <c r="AS465" s="329"/>
    </row>
    <row r="466" spans="37:45" ht="15.75">
      <c r="AK466" s="329"/>
      <c r="AL466" s="324"/>
      <c r="AM466" s="493"/>
      <c r="AN466" s="494"/>
      <c r="AO466" s="495"/>
      <c r="AP466" s="388"/>
      <c r="AQ466" s="374"/>
      <c r="AR466" s="329"/>
      <c r="AS466" s="329"/>
    </row>
    <row r="467" spans="37:45" ht="15.75">
      <c r="AK467" s="329"/>
      <c r="AL467" s="324"/>
      <c r="AM467" s="493"/>
      <c r="AN467" s="494"/>
      <c r="AO467" s="495"/>
      <c r="AP467" s="388"/>
      <c r="AQ467" s="374"/>
      <c r="AR467" s="329"/>
      <c r="AS467" s="329"/>
    </row>
    <row r="468" spans="37:45" ht="15.75">
      <c r="AK468" s="329"/>
      <c r="AL468" s="324"/>
      <c r="AM468" s="493"/>
      <c r="AN468" s="494"/>
      <c r="AO468" s="495"/>
      <c r="AP468" s="388"/>
      <c r="AQ468" s="374"/>
      <c r="AR468" s="329"/>
      <c r="AS468" s="329"/>
    </row>
    <row r="469" spans="37:45" ht="15.75">
      <c r="AK469" s="329"/>
      <c r="AL469" s="324"/>
      <c r="AM469" s="493"/>
      <c r="AN469" s="494"/>
      <c r="AO469" s="495"/>
      <c r="AP469" s="388"/>
      <c r="AQ469" s="374"/>
      <c r="AR469" s="329"/>
      <c r="AS469" s="329"/>
    </row>
    <row r="470" spans="37:45" ht="15.75">
      <c r="AK470" s="329"/>
      <c r="AL470" s="324"/>
      <c r="AM470" s="493"/>
      <c r="AN470" s="494"/>
      <c r="AO470" s="495"/>
      <c r="AP470" s="388"/>
      <c r="AQ470" s="374"/>
      <c r="AR470" s="329"/>
      <c r="AS470" s="329"/>
    </row>
    <row r="471" spans="37:45" ht="15.75">
      <c r="AK471" s="329"/>
      <c r="AL471" s="324"/>
      <c r="AM471" s="493"/>
      <c r="AN471" s="494"/>
      <c r="AO471" s="495"/>
      <c r="AP471" s="388"/>
      <c r="AQ471" s="374"/>
      <c r="AR471" s="329"/>
      <c r="AS471" s="329"/>
    </row>
    <row r="472" spans="37:45" ht="15.75">
      <c r="AK472" s="329"/>
      <c r="AL472" s="324"/>
      <c r="AM472" s="493"/>
      <c r="AN472" s="494"/>
      <c r="AO472" s="495"/>
      <c r="AP472" s="388"/>
      <c r="AQ472" s="374"/>
      <c r="AR472" s="329"/>
      <c r="AS472" s="329"/>
    </row>
    <row r="473" spans="37:45" ht="15.75">
      <c r="AK473" s="329"/>
      <c r="AL473" s="324"/>
      <c r="AM473" s="493"/>
      <c r="AN473" s="494"/>
      <c r="AO473" s="495"/>
      <c r="AP473" s="388"/>
      <c r="AQ473" s="374"/>
      <c r="AR473" s="329"/>
      <c r="AS473" s="329"/>
    </row>
    <row r="474" spans="37:45" ht="15.75">
      <c r="AK474" s="329"/>
      <c r="AL474" s="324"/>
      <c r="AM474" s="493"/>
      <c r="AN474" s="494"/>
      <c r="AO474" s="495"/>
      <c r="AP474" s="388"/>
      <c r="AQ474" s="374"/>
      <c r="AR474" s="329"/>
      <c r="AS474" s="329"/>
    </row>
    <row r="475" spans="37:45" ht="15.75">
      <c r="AK475" s="329"/>
      <c r="AL475" s="324"/>
      <c r="AM475" s="493"/>
      <c r="AN475" s="494"/>
      <c r="AO475" s="495"/>
      <c r="AP475" s="388"/>
      <c r="AQ475" s="374"/>
      <c r="AR475" s="329"/>
      <c r="AS475" s="329"/>
    </row>
    <row r="476" spans="37:45" ht="15.75">
      <c r="AK476" s="329"/>
      <c r="AL476" s="324"/>
      <c r="AM476" s="493"/>
      <c r="AN476" s="494"/>
      <c r="AO476" s="495"/>
      <c r="AP476" s="388"/>
      <c r="AQ476" s="374"/>
      <c r="AR476" s="329"/>
      <c r="AS476" s="329"/>
    </row>
    <row r="477" spans="37:45" ht="15.75">
      <c r="AK477" s="329"/>
      <c r="AL477" s="324"/>
      <c r="AM477" s="493"/>
      <c r="AN477" s="494"/>
      <c r="AO477" s="495"/>
      <c r="AP477" s="388"/>
      <c r="AQ477" s="374"/>
      <c r="AR477" s="329"/>
      <c r="AS477" s="329"/>
    </row>
    <row r="478" spans="37:45" ht="15.75">
      <c r="AK478" s="329"/>
      <c r="AL478" s="324"/>
      <c r="AM478" s="493"/>
      <c r="AN478" s="494"/>
      <c r="AO478" s="495"/>
      <c r="AP478" s="388"/>
      <c r="AQ478" s="374"/>
      <c r="AR478" s="329"/>
      <c r="AS478" s="329"/>
    </row>
    <row r="479" spans="37:45" ht="15.75">
      <c r="AK479" s="329"/>
      <c r="AL479" s="324"/>
      <c r="AM479" s="493"/>
      <c r="AN479" s="494"/>
      <c r="AO479" s="495"/>
      <c r="AP479" s="388"/>
      <c r="AQ479" s="374"/>
      <c r="AR479" s="329"/>
      <c r="AS479" s="329"/>
    </row>
    <row r="480" spans="37:45" ht="15.75">
      <c r="AK480" s="329"/>
      <c r="AL480" s="324"/>
      <c r="AM480" s="493"/>
      <c r="AN480" s="494"/>
      <c r="AO480" s="495"/>
      <c r="AP480" s="388"/>
      <c r="AQ480" s="374"/>
      <c r="AR480" s="329"/>
      <c r="AS480" s="329"/>
    </row>
    <row r="481" spans="37:45" ht="15.75">
      <c r="AK481" s="329"/>
      <c r="AL481" s="324"/>
      <c r="AM481" s="493"/>
      <c r="AN481" s="494"/>
      <c r="AO481" s="495"/>
      <c r="AP481" s="388"/>
      <c r="AQ481" s="374"/>
      <c r="AR481" s="329"/>
      <c r="AS481" s="329"/>
    </row>
    <row r="482" spans="37:45" ht="15.75">
      <c r="AK482" s="329"/>
      <c r="AL482" s="324"/>
      <c r="AM482" s="493"/>
      <c r="AN482" s="494"/>
      <c r="AO482" s="495"/>
      <c r="AP482" s="388"/>
      <c r="AQ482" s="374"/>
      <c r="AR482" s="329"/>
      <c r="AS482" s="329"/>
    </row>
    <row r="483" spans="37:45" ht="15.75">
      <c r="AK483" s="329"/>
      <c r="AL483" s="324"/>
      <c r="AM483" s="493"/>
      <c r="AN483" s="494"/>
      <c r="AO483" s="495"/>
      <c r="AP483" s="388"/>
      <c r="AQ483" s="374"/>
      <c r="AR483" s="329"/>
      <c r="AS483" s="329"/>
    </row>
    <row r="484" spans="37:45" ht="15.75">
      <c r="AK484" s="329"/>
      <c r="AL484" s="324"/>
      <c r="AM484" s="493"/>
      <c r="AN484" s="494"/>
      <c r="AO484" s="495"/>
      <c r="AP484" s="388"/>
      <c r="AQ484" s="374"/>
      <c r="AR484" s="329"/>
      <c r="AS484" s="329"/>
    </row>
    <row r="485" spans="37:45" ht="15.75">
      <c r="AK485" s="329"/>
      <c r="AL485" s="324"/>
      <c r="AM485" s="493"/>
      <c r="AN485" s="494"/>
      <c r="AO485" s="495"/>
      <c r="AP485" s="388"/>
      <c r="AQ485" s="374"/>
      <c r="AR485" s="329"/>
      <c r="AS485" s="329"/>
    </row>
    <row r="486" spans="37:45" ht="15.75">
      <c r="AK486" s="329"/>
      <c r="AL486" s="324"/>
      <c r="AM486" s="493"/>
      <c r="AN486" s="494"/>
      <c r="AO486" s="495"/>
      <c r="AP486" s="388"/>
      <c r="AQ486" s="374"/>
      <c r="AR486" s="329"/>
      <c r="AS486" s="329"/>
    </row>
    <row r="487" spans="37:45" ht="15.75">
      <c r="AK487" s="329"/>
      <c r="AL487" s="324"/>
      <c r="AM487" s="493"/>
      <c r="AN487" s="494"/>
      <c r="AO487" s="495"/>
      <c r="AP487" s="388"/>
      <c r="AQ487" s="374"/>
      <c r="AR487" s="329"/>
      <c r="AS487" s="329"/>
    </row>
    <row r="488" spans="37:45" ht="15.75">
      <c r="AK488" s="329"/>
      <c r="AL488" s="324"/>
      <c r="AM488" s="493"/>
      <c r="AN488" s="494"/>
      <c r="AO488" s="495"/>
      <c r="AP488" s="388"/>
      <c r="AQ488" s="374"/>
      <c r="AR488" s="329"/>
      <c r="AS488" s="329"/>
    </row>
    <row r="489" spans="37:45" ht="15.75">
      <c r="AK489" s="329"/>
      <c r="AL489" s="324"/>
      <c r="AM489" s="493"/>
      <c r="AN489" s="494"/>
      <c r="AO489" s="495"/>
      <c r="AP489" s="388"/>
      <c r="AQ489" s="374"/>
      <c r="AR489" s="329"/>
      <c r="AS489" s="329"/>
    </row>
    <row r="490" spans="37:45" ht="15.75">
      <c r="AK490" s="329"/>
      <c r="AL490" s="324"/>
      <c r="AM490" s="493"/>
      <c r="AN490" s="494"/>
      <c r="AO490" s="495"/>
      <c r="AP490" s="388"/>
      <c r="AQ490" s="374"/>
      <c r="AR490" s="329"/>
      <c r="AS490" s="329"/>
    </row>
    <row r="491" spans="37:45" ht="15.75">
      <c r="AK491" s="329"/>
      <c r="AL491" s="324"/>
      <c r="AM491" s="493"/>
      <c r="AN491" s="494"/>
      <c r="AO491" s="495"/>
      <c r="AP491" s="388"/>
      <c r="AQ491" s="374"/>
      <c r="AR491" s="329"/>
      <c r="AS491" s="329"/>
    </row>
    <row r="492" spans="37:45" ht="15.75">
      <c r="AK492" s="329"/>
      <c r="AL492" s="324"/>
      <c r="AM492" s="493"/>
      <c r="AN492" s="494"/>
      <c r="AO492" s="495"/>
      <c r="AP492" s="388"/>
      <c r="AQ492" s="374"/>
      <c r="AR492" s="329"/>
      <c r="AS492" s="329"/>
    </row>
    <row r="493" spans="37:45" ht="15.75">
      <c r="AK493" s="329"/>
      <c r="AL493" s="324"/>
      <c r="AM493" s="493"/>
      <c r="AN493" s="494"/>
      <c r="AO493" s="495"/>
      <c r="AP493" s="388"/>
      <c r="AQ493" s="374"/>
      <c r="AR493" s="329"/>
      <c r="AS493" s="329"/>
    </row>
    <row r="494" spans="37:45" ht="15.75">
      <c r="AK494" s="329"/>
      <c r="AL494" s="324"/>
      <c r="AM494" s="493"/>
      <c r="AN494" s="494"/>
      <c r="AO494" s="495"/>
      <c r="AP494" s="388"/>
      <c r="AQ494" s="374"/>
      <c r="AR494" s="329"/>
      <c r="AS494" s="329"/>
    </row>
    <row r="495" spans="37:45" ht="15.75">
      <c r="AK495" s="329"/>
      <c r="AL495" s="324"/>
      <c r="AM495" s="493"/>
      <c r="AN495" s="494"/>
      <c r="AO495" s="495"/>
      <c r="AP495" s="388"/>
      <c r="AQ495" s="374"/>
      <c r="AR495" s="329"/>
      <c r="AS495" s="329"/>
    </row>
    <row r="496" spans="37:45" ht="15.75">
      <c r="AK496" s="329"/>
      <c r="AL496" s="324"/>
      <c r="AM496" s="493"/>
      <c r="AN496" s="494"/>
      <c r="AO496" s="495"/>
      <c r="AP496" s="388"/>
      <c r="AQ496" s="374"/>
      <c r="AR496" s="329"/>
      <c r="AS496" s="329"/>
    </row>
    <row r="497" spans="37:45" ht="15.75">
      <c r="AK497" s="329"/>
      <c r="AL497" s="324"/>
      <c r="AM497" s="493"/>
      <c r="AN497" s="494"/>
      <c r="AO497" s="495"/>
      <c r="AP497" s="388"/>
      <c r="AQ497" s="374"/>
      <c r="AR497" s="329"/>
      <c r="AS497" s="329"/>
    </row>
    <row r="498" spans="37:45" ht="15.75">
      <c r="AK498" s="329"/>
      <c r="AL498" s="324"/>
      <c r="AM498" s="493"/>
      <c r="AN498" s="494"/>
      <c r="AO498" s="495"/>
      <c r="AP498" s="388"/>
      <c r="AQ498" s="374"/>
      <c r="AR498" s="329"/>
      <c r="AS498" s="329"/>
    </row>
    <row r="499" spans="37:45" ht="15.75">
      <c r="AK499" s="329"/>
      <c r="AL499" s="324"/>
      <c r="AM499" s="493"/>
      <c r="AN499" s="494"/>
      <c r="AO499" s="495"/>
      <c r="AP499" s="388"/>
      <c r="AQ499" s="374"/>
      <c r="AR499" s="329"/>
      <c r="AS499" s="329"/>
    </row>
    <row r="500" spans="37:45" ht="15.75">
      <c r="AK500" s="329"/>
      <c r="AL500" s="324"/>
      <c r="AM500" s="493"/>
      <c r="AN500" s="494"/>
      <c r="AO500" s="495"/>
      <c r="AP500" s="388"/>
      <c r="AQ500" s="374"/>
      <c r="AR500" s="329"/>
      <c r="AS500" s="329"/>
    </row>
    <row r="501" spans="37:45" ht="15.75">
      <c r="AK501" s="329"/>
      <c r="AL501" s="324"/>
      <c r="AM501" s="493"/>
      <c r="AN501" s="494"/>
      <c r="AO501" s="495"/>
      <c r="AP501" s="388"/>
      <c r="AQ501" s="374"/>
      <c r="AR501" s="329"/>
      <c r="AS501" s="329"/>
    </row>
    <row r="502" spans="37:45" ht="15.75">
      <c r="AK502" s="329"/>
      <c r="AL502" s="324"/>
      <c r="AM502" s="493"/>
      <c r="AN502" s="494"/>
      <c r="AO502" s="495"/>
      <c r="AP502" s="388"/>
      <c r="AQ502" s="374"/>
      <c r="AR502" s="329"/>
      <c r="AS502" s="329"/>
    </row>
    <row r="503" spans="37:45" ht="15.75">
      <c r="AK503" s="329"/>
      <c r="AL503" s="324"/>
      <c r="AM503" s="493"/>
      <c r="AN503" s="494"/>
      <c r="AO503" s="495"/>
      <c r="AP503" s="388"/>
      <c r="AQ503" s="374"/>
      <c r="AR503" s="329"/>
      <c r="AS503" s="329"/>
    </row>
    <row r="504" spans="37:45" ht="15.75">
      <c r="AK504" s="329"/>
      <c r="AL504" s="324"/>
      <c r="AM504" s="493"/>
      <c r="AN504" s="494"/>
      <c r="AO504" s="495"/>
      <c r="AP504" s="388"/>
      <c r="AQ504" s="374"/>
      <c r="AR504" s="329"/>
      <c r="AS504" s="329"/>
    </row>
    <row r="505" spans="37:45" ht="15.75">
      <c r="AK505" s="329"/>
      <c r="AL505" s="324"/>
      <c r="AM505" s="493"/>
      <c r="AN505" s="494"/>
      <c r="AO505" s="495"/>
      <c r="AP505" s="388"/>
      <c r="AQ505" s="374"/>
      <c r="AR505" s="329"/>
      <c r="AS505" s="329"/>
    </row>
    <row r="506" spans="37:45" ht="15.75">
      <c r="AK506" s="329"/>
      <c r="AL506" s="324"/>
      <c r="AM506" s="493"/>
      <c r="AN506" s="494"/>
      <c r="AO506" s="495"/>
      <c r="AP506" s="388"/>
      <c r="AQ506" s="374"/>
      <c r="AR506" s="329"/>
      <c r="AS506" s="329"/>
    </row>
    <row r="507" spans="37:45" ht="15.75">
      <c r="AK507" s="329"/>
      <c r="AL507" s="324"/>
      <c r="AM507" s="493"/>
      <c r="AN507" s="494"/>
      <c r="AO507" s="495"/>
      <c r="AP507" s="388"/>
      <c r="AQ507" s="374"/>
      <c r="AR507" s="329"/>
      <c r="AS507" s="329"/>
    </row>
    <row r="508" spans="37:45" ht="15.75">
      <c r="AK508" s="329"/>
      <c r="AL508" s="324"/>
      <c r="AM508" s="493"/>
      <c r="AN508" s="494"/>
      <c r="AO508" s="495"/>
      <c r="AP508" s="388"/>
      <c r="AQ508" s="374"/>
      <c r="AR508" s="329"/>
      <c r="AS508" s="329"/>
    </row>
    <row r="509" spans="37:45" ht="15.75">
      <c r="AK509" s="329"/>
      <c r="AL509" s="324"/>
      <c r="AM509" s="493"/>
      <c r="AN509" s="494"/>
      <c r="AO509" s="495"/>
      <c r="AP509" s="388"/>
      <c r="AQ509" s="374"/>
      <c r="AR509" s="329"/>
      <c r="AS509" s="329"/>
    </row>
    <row r="510" spans="37:45" ht="15.75">
      <c r="AK510" s="329"/>
      <c r="AL510" s="324"/>
      <c r="AM510" s="493"/>
      <c r="AN510" s="494"/>
      <c r="AO510" s="495"/>
      <c r="AP510" s="388"/>
      <c r="AQ510" s="374"/>
      <c r="AR510" s="329"/>
      <c r="AS510" s="329"/>
    </row>
    <row r="511" spans="37:45" ht="15.75">
      <c r="AK511" s="329"/>
      <c r="AL511" s="324"/>
      <c r="AM511" s="493"/>
      <c r="AN511" s="494"/>
      <c r="AO511" s="495"/>
      <c r="AP511" s="388"/>
      <c r="AQ511" s="374"/>
      <c r="AR511" s="329"/>
      <c r="AS511" s="329"/>
    </row>
    <row r="512" spans="37:45" ht="15.75">
      <c r="AK512" s="329"/>
      <c r="AL512" s="324"/>
      <c r="AM512" s="493"/>
      <c r="AN512" s="494"/>
      <c r="AO512" s="495"/>
      <c r="AP512" s="388"/>
      <c r="AQ512" s="374"/>
      <c r="AR512" s="329"/>
      <c r="AS512" s="329"/>
    </row>
    <row r="513" spans="37:45" ht="15.75">
      <c r="AK513" s="329"/>
      <c r="AL513" s="324"/>
      <c r="AM513" s="493"/>
      <c r="AN513" s="494"/>
      <c r="AO513" s="495"/>
      <c r="AP513" s="388"/>
      <c r="AQ513" s="374"/>
      <c r="AR513" s="329"/>
      <c r="AS513" s="329"/>
    </row>
    <row r="514" spans="37:45" ht="15.75">
      <c r="AK514" s="329"/>
      <c r="AL514" s="324"/>
      <c r="AM514" s="493"/>
      <c r="AN514" s="494"/>
      <c r="AO514" s="495"/>
      <c r="AP514" s="388"/>
      <c r="AQ514" s="374"/>
      <c r="AR514" s="329"/>
      <c r="AS514" s="329"/>
    </row>
    <row r="515" spans="37:45" ht="15.75">
      <c r="AK515" s="329"/>
      <c r="AL515" s="324"/>
      <c r="AM515" s="493"/>
      <c r="AN515" s="494"/>
      <c r="AO515" s="495"/>
      <c r="AP515" s="388"/>
      <c r="AQ515" s="374"/>
      <c r="AR515" s="329"/>
      <c r="AS515" s="329"/>
    </row>
    <row r="516" spans="37:45" ht="15.75">
      <c r="AK516" s="329"/>
      <c r="AL516" s="324"/>
      <c r="AM516" s="493"/>
      <c r="AN516" s="494"/>
      <c r="AO516" s="495"/>
      <c r="AP516" s="388"/>
      <c r="AQ516" s="374"/>
      <c r="AR516" s="329"/>
      <c r="AS516" s="329"/>
    </row>
    <row r="517" spans="37:45" ht="15.75">
      <c r="AK517" s="329"/>
      <c r="AL517" s="324"/>
      <c r="AM517" s="493"/>
      <c r="AN517" s="494"/>
      <c r="AO517" s="495"/>
      <c r="AP517" s="388"/>
      <c r="AQ517" s="374"/>
      <c r="AR517" s="329"/>
      <c r="AS517" s="329"/>
    </row>
    <row r="518" spans="37:45" ht="15.75">
      <c r="AK518" s="329"/>
      <c r="AL518" s="324"/>
      <c r="AM518" s="493"/>
      <c r="AN518" s="494"/>
      <c r="AO518" s="495"/>
      <c r="AP518" s="388"/>
      <c r="AQ518" s="374"/>
      <c r="AR518" s="329"/>
      <c r="AS518" s="329"/>
    </row>
    <row r="519" spans="37:45" ht="15.75">
      <c r="AK519" s="329"/>
      <c r="AL519" s="324"/>
      <c r="AM519" s="493"/>
      <c r="AN519" s="494"/>
      <c r="AO519" s="495"/>
      <c r="AP519" s="388"/>
      <c r="AQ519" s="374"/>
      <c r="AR519" s="329"/>
      <c r="AS519" s="329"/>
    </row>
    <row r="520" spans="37:45" ht="15.75">
      <c r="AK520" s="329"/>
      <c r="AL520" s="324"/>
      <c r="AM520" s="493"/>
      <c r="AN520" s="494"/>
      <c r="AO520" s="495"/>
      <c r="AP520" s="388"/>
      <c r="AQ520" s="374"/>
      <c r="AR520" s="329"/>
      <c r="AS520" s="329"/>
    </row>
    <row r="521" spans="37:45" ht="15.75">
      <c r="AK521" s="329"/>
      <c r="AL521" s="324"/>
      <c r="AM521" s="493"/>
      <c r="AN521" s="494"/>
      <c r="AO521" s="495"/>
      <c r="AP521" s="388"/>
      <c r="AQ521" s="374"/>
      <c r="AR521" s="329"/>
      <c r="AS521" s="329"/>
    </row>
    <row r="522" spans="37:45" ht="15.75">
      <c r="AK522" s="329"/>
      <c r="AL522" s="324"/>
      <c r="AM522" s="493"/>
      <c r="AN522" s="494"/>
      <c r="AO522" s="495"/>
      <c r="AP522" s="388"/>
      <c r="AQ522" s="374"/>
      <c r="AR522" s="329"/>
      <c r="AS522" s="329"/>
    </row>
    <row r="523" spans="37:45" ht="15.75">
      <c r="AK523" s="329"/>
      <c r="AL523" s="324"/>
      <c r="AM523" s="493"/>
      <c r="AN523" s="494"/>
      <c r="AO523" s="495"/>
      <c r="AP523" s="388"/>
      <c r="AQ523" s="374"/>
      <c r="AR523" s="329"/>
      <c r="AS523" s="329"/>
    </row>
    <row r="524" spans="37:45" ht="15.75">
      <c r="AK524" s="329"/>
      <c r="AL524" s="324"/>
      <c r="AM524" s="493"/>
      <c r="AN524" s="494"/>
      <c r="AO524" s="495"/>
      <c r="AP524" s="388"/>
      <c r="AQ524" s="374"/>
      <c r="AR524" s="329"/>
      <c r="AS524" s="329"/>
    </row>
    <row r="525" spans="37:45" ht="15.75">
      <c r="AK525" s="329"/>
      <c r="AL525" s="324"/>
      <c r="AM525" s="493"/>
      <c r="AN525" s="494"/>
      <c r="AO525" s="495"/>
      <c r="AP525" s="388"/>
      <c r="AQ525" s="374"/>
      <c r="AR525" s="329"/>
      <c r="AS525" s="329"/>
    </row>
    <row r="526" spans="37:45" ht="15.75">
      <c r="AK526" s="329"/>
      <c r="AL526" s="324"/>
      <c r="AM526" s="493"/>
      <c r="AN526" s="494"/>
      <c r="AO526" s="495"/>
      <c r="AP526" s="388"/>
      <c r="AQ526" s="374"/>
      <c r="AR526" s="329"/>
      <c r="AS526" s="329"/>
    </row>
    <row r="527" spans="37:45" ht="15.75">
      <c r="AK527" s="329"/>
      <c r="AL527" s="324"/>
      <c r="AM527" s="493"/>
      <c r="AN527" s="494"/>
      <c r="AO527" s="495"/>
      <c r="AP527" s="388"/>
      <c r="AQ527" s="374"/>
      <c r="AR527" s="329"/>
      <c r="AS527" s="329"/>
    </row>
    <row r="528" spans="37:45" ht="15.75">
      <c r="AK528" s="329"/>
      <c r="AL528" s="324"/>
      <c r="AM528" s="493"/>
      <c r="AN528" s="494"/>
      <c r="AO528" s="495"/>
      <c r="AP528" s="388"/>
      <c r="AQ528" s="374"/>
      <c r="AR528" s="329"/>
      <c r="AS528" s="329"/>
    </row>
    <row r="529" spans="37:45" ht="15.75">
      <c r="AK529" s="329"/>
      <c r="AL529" s="324"/>
      <c r="AM529" s="493"/>
      <c r="AN529" s="494"/>
      <c r="AO529" s="495"/>
      <c r="AP529" s="388"/>
      <c r="AQ529" s="374"/>
      <c r="AR529" s="329"/>
      <c r="AS529" s="329"/>
    </row>
    <row r="530" spans="37:45" ht="15.75">
      <c r="AK530" s="329"/>
      <c r="AL530" s="324"/>
      <c r="AM530" s="493"/>
      <c r="AN530" s="494"/>
      <c r="AO530" s="495"/>
      <c r="AP530" s="388"/>
      <c r="AQ530" s="374"/>
      <c r="AR530" s="329"/>
      <c r="AS530" s="329"/>
    </row>
    <row r="531" spans="37:45" ht="15.75">
      <c r="AK531" s="329"/>
      <c r="AL531" s="324"/>
      <c r="AM531" s="493"/>
      <c r="AN531" s="494"/>
      <c r="AO531" s="495"/>
      <c r="AP531" s="388"/>
      <c r="AQ531" s="374"/>
      <c r="AR531" s="329"/>
      <c r="AS531" s="329"/>
    </row>
    <row r="532" spans="37:45" ht="15.75">
      <c r="AK532" s="329"/>
      <c r="AL532" s="324"/>
      <c r="AM532" s="493"/>
      <c r="AN532" s="494"/>
      <c r="AO532" s="495"/>
      <c r="AP532" s="388"/>
      <c r="AQ532" s="374"/>
      <c r="AR532" s="329"/>
      <c r="AS532" s="329"/>
    </row>
    <row r="533" spans="37:45" ht="15.75">
      <c r="AK533" s="329"/>
      <c r="AL533" s="324"/>
      <c r="AM533" s="493"/>
      <c r="AN533" s="494"/>
      <c r="AO533" s="495"/>
      <c r="AP533" s="388"/>
      <c r="AQ533" s="374"/>
      <c r="AR533" s="329"/>
      <c r="AS533" s="329"/>
    </row>
    <row r="534" spans="37:45" ht="15.75">
      <c r="AK534" s="329"/>
      <c r="AL534" s="324"/>
      <c r="AM534" s="493"/>
      <c r="AN534" s="494"/>
      <c r="AO534" s="495"/>
      <c r="AP534" s="388"/>
      <c r="AQ534" s="374"/>
      <c r="AR534" s="329"/>
      <c r="AS534" s="329"/>
    </row>
    <row r="535" spans="37:45" ht="15.75">
      <c r="AK535" s="329"/>
      <c r="AL535" s="324"/>
      <c r="AM535" s="493"/>
      <c r="AN535" s="494"/>
      <c r="AO535" s="495"/>
      <c r="AP535" s="388"/>
      <c r="AQ535" s="374"/>
      <c r="AR535" s="329"/>
      <c r="AS535" s="329"/>
    </row>
    <row r="536" spans="37:45" ht="15.75">
      <c r="AK536" s="329"/>
      <c r="AL536" s="324"/>
      <c r="AM536" s="493"/>
      <c r="AN536" s="494"/>
      <c r="AO536" s="495"/>
      <c r="AP536" s="388"/>
      <c r="AQ536" s="374"/>
      <c r="AR536" s="329"/>
      <c r="AS536" s="329"/>
    </row>
    <row r="537" spans="37:45" ht="15.75">
      <c r="AK537" s="329"/>
      <c r="AL537" s="324"/>
      <c r="AM537" s="493"/>
      <c r="AN537" s="494"/>
      <c r="AO537" s="495"/>
      <c r="AP537" s="388"/>
      <c r="AQ537" s="374"/>
      <c r="AR537" s="329"/>
      <c r="AS537" s="329"/>
    </row>
    <row r="538" spans="37:45" ht="15.75">
      <c r="AK538" s="329"/>
      <c r="AL538" s="324"/>
      <c r="AM538" s="493"/>
      <c r="AN538" s="494"/>
      <c r="AO538" s="495"/>
      <c r="AP538" s="388"/>
      <c r="AQ538" s="374"/>
      <c r="AR538" s="329"/>
      <c r="AS538" s="329"/>
    </row>
    <row r="539" spans="37:45" ht="15.75">
      <c r="AK539" s="329"/>
      <c r="AL539" s="324"/>
      <c r="AM539" s="493"/>
      <c r="AN539" s="494"/>
      <c r="AO539" s="495"/>
      <c r="AP539" s="388"/>
      <c r="AQ539" s="374"/>
      <c r="AR539" s="329"/>
      <c r="AS539" s="329"/>
    </row>
    <row r="540" spans="37:45" ht="15.75">
      <c r="AK540" s="329"/>
      <c r="AL540" s="324"/>
      <c r="AM540" s="493"/>
      <c r="AN540" s="494"/>
      <c r="AO540" s="495"/>
      <c r="AP540" s="388"/>
      <c r="AQ540" s="374"/>
      <c r="AR540" s="329"/>
      <c r="AS540" s="329"/>
    </row>
    <row r="541" spans="37:45" ht="15.75">
      <c r="AK541" s="329"/>
      <c r="AL541" s="324"/>
      <c r="AM541" s="493"/>
      <c r="AN541" s="494"/>
      <c r="AO541" s="495"/>
      <c r="AP541" s="388"/>
      <c r="AQ541" s="374"/>
      <c r="AR541" s="329"/>
      <c r="AS541" s="329"/>
    </row>
    <row r="542" spans="37:45" ht="15.75">
      <c r="AK542" s="329"/>
      <c r="AL542" s="324"/>
      <c r="AM542" s="493"/>
      <c r="AN542" s="494"/>
      <c r="AO542" s="495"/>
      <c r="AP542" s="388"/>
      <c r="AQ542" s="374"/>
      <c r="AR542" s="329"/>
      <c r="AS542" s="329"/>
    </row>
    <row r="543" spans="37:45" ht="15.75">
      <c r="AK543" s="329"/>
      <c r="AL543" s="324"/>
      <c r="AM543" s="493"/>
      <c r="AN543" s="494"/>
      <c r="AO543" s="495"/>
      <c r="AP543" s="388"/>
      <c r="AQ543" s="374"/>
      <c r="AR543" s="329"/>
      <c r="AS543" s="329"/>
    </row>
    <row r="544" spans="37:45" ht="15.75">
      <c r="AK544" s="329"/>
      <c r="AL544" s="324"/>
      <c r="AM544" s="493"/>
      <c r="AN544" s="494"/>
      <c r="AO544" s="495"/>
      <c r="AP544" s="388"/>
      <c r="AQ544" s="374"/>
      <c r="AR544" s="329"/>
      <c r="AS544" s="329"/>
    </row>
    <row r="545" spans="37:45" ht="15.75">
      <c r="AK545" s="329"/>
      <c r="AL545" s="324"/>
      <c r="AM545" s="493"/>
      <c r="AN545" s="494"/>
      <c r="AO545" s="495"/>
      <c r="AP545" s="388"/>
      <c r="AQ545" s="374"/>
      <c r="AR545" s="329"/>
      <c r="AS545" s="329"/>
    </row>
    <row r="546" spans="37:45" ht="15.75">
      <c r="AK546" s="329"/>
      <c r="AL546" s="324"/>
      <c r="AM546" s="493"/>
      <c r="AN546" s="494"/>
      <c r="AO546" s="495"/>
      <c r="AP546" s="388"/>
      <c r="AQ546" s="374"/>
      <c r="AR546" s="329"/>
      <c r="AS546" s="329"/>
    </row>
    <row r="547" spans="37:45" ht="15.75">
      <c r="AK547" s="329"/>
      <c r="AL547" s="324"/>
      <c r="AM547" s="493"/>
      <c r="AN547" s="494"/>
      <c r="AO547" s="495"/>
      <c r="AP547" s="388"/>
      <c r="AQ547" s="374"/>
      <c r="AR547" s="329"/>
      <c r="AS547" s="329"/>
    </row>
    <row r="548" spans="37:45" ht="15.75">
      <c r="AK548" s="329"/>
      <c r="AL548" s="324"/>
      <c r="AM548" s="493"/>
      <c r="AN548" s="494"/>
      <c r="AO548" s="495"/>
      <c r="AP548" s="388"/>
      <c r="AQ548" s="374"/>
      <c r="AR548" s="329"/>
      <c r="AS548" s="329"/>
    </row>
    <row r="549" spans="37:45" ht="15.75">
      <c r="AK549" s="329"/>
      <c r="AL549" s="324"/>
      <c r="AM549" s="493"/>
      <c r="AN549" s="494"/>
      <c r="AO549" s="495"/>
      <c r="AP549" s="388"/>
      <c r="AQ549" s="374"/>
      <c r="AR549" s="329"/>
      <c r="AS549" s="329"/>
    </row>
    <row r="550" spans="37:45" ht="15.75">
      <c r="AK550" s="329"/>
      <c r="AL550" s="324"/>
      <c r="AM550" s="493"/>
      <c r="AN550" s="494"/>
      <c r="AO550" s="495"/>
      <c r="AP550" s="388"/>
      <c r="AQ550" s="374"/>
      <c r="AR550" s="329"/>
      <c r="AS550" s="329"/>
    </row>
    <row r="551" spans="37:45" ht="15.75">
      <c r="AK551" s="329"/>
      <c r="AL551" s="324"/>
      <c r="AM551" s="493"/>
      <c r="AN551" s="494"/>
      <c r="AO551" s="495"/>
      <c r="AP551" s="388"/>
      <c r="AQ551" s="374"/>
      <c r="AR551" s="329"/>
      <c r="AS551" s="329"/>
    </row>
    <row r="552" spans="37:45" ht="15.75">
      <c r="AK552" s="329"/>
      <c r="AL552" s="324"/>
      <c r="AM552" s="493"/>
      <c r="AN552" s="494"/>
      <c r="AO552" s="495"/>
      <c r="AP552" s="388"/>
      <c r="AQ552" s="374"/>
      <c r="AR552" s="329"/>
      <c r="AS552" s="329"/>
    </row>
    <row r="553" spans="37:45" ht="15.75">
      <c r="AK553" s="329"/>
      <c r="AL553" s="324"/>
      <c r="AM553" s="493"/>
      <c r="AN553" s="494"/>
      <c r="AO553" s="495"/>
      <c r="AP553" s="388"/>
      <c r="AQ553" s="374"/>
      <c r="AR553" s="329"/>
      <c r="AS553" s="329"/>
    </row>
    <row r="554" spans="37:45" ht="15.75">
      <c r="AK554" s="329"/>
      <c r="AL554" s="324"/>
      <c r="AM554" s="493"/>
      <c r="AN554" s="494"/>
      <c r="AO554" s="495"/>
      <c r="AP554" s="388"/>
      <c r="AQ554" s="374"/>
      <c r="AR554" s="329"/>
      <c r="AS554" s="329"/>
    </row>
    <row r="555" spans="37:45" ht="15.75">
      <c r="AK555" s="329"/>
      <c r="AL555" s="324"/>
      <c r="AM555" s="493"/>
      <c r="AN555" s="494"/>
      <c r="AO555" s="495"/>
      <c r="AP555" s="388"/>
      <c r="AQ555" s="374"/>
      <c r="AR555" s="329"/>
      <c r="AS555" s="329"/>
    </row>
    <row r="556" spans="37:45" ht="15.75">
      <c r="AK556" s="329"/>
      <c r="AL556" s="324"/>
      <c r="AM556" s="493"/>
      <c r="AN556" s="494"/>
      <c r="AO556" s="495"/>
      <c r="AP556" s="388"/>
      <c r="AQ556" s="374"/>
      <c r="AR556" s="329"/>
      <c r="AS556" s="329"/>
    </row>
    <row r="557" spans="37:45" ht="15.75">
      <c r="AK557" s="329"/>
      <c r="AL557" s="324"/>
      <c r="AM557" s="493"/>
      <c r="AN557" s="494"/>
      <c r="AO557" s="495"/>
      <c r="AP557" s="388"/>
      <c r="AQ557" s="374"/>
      <c r="AR557" s="329"/>
      <c r="AS557" s="329"/>
    </row>
    <row r="558" spans="37:45" ht="15.75">
      <c r="AK558" s="329"/>
      <c r="AL558" s="324"/>
      <c r="AM558" s="493"/>
      <c r="AN558" s="494"/>
      <c r="AO558" s="495"/>
      <c r="AP558" s="388"/>
      <c r="AQ558" s="374"/>
      <c r="AR558" s="329"/>
      <c r="AS558" s="329"/>
    </row>
    <row r="559" spans="37:45" ht="15.75">
      <c r="AK559" s="329"/>
      <c r="AL559" s="324"/>
      <c r="AM559" s="493"/>
      <c r="AN559" s="494"/>
      <c r="AO559" s="495"/>
      <c r="AP559" s="388"/>
      <c r="AQ559" s="374"/>
      <c r="AR559" s="329"/>
      <c r="AS559" s="329"/>
    </row>
    <row r="560" spans="37:45" ht="15.75">
      <c r="AK560" s="329"/>
      <c r="AL560" s="324"/>
      <c r="AM560" s="493"/>
      <c r="AN560" s="494"/>
      <c r="AO560" s="495"/>
      <c r="AP560" s="388"/>
      <c r="AQ560" s="374"/>
      <c r="AR560" s="329"/>
      <c r="AS560" s="329"/>
    </row>
    <row r="561" spans="37:45" ht="15.75">
      <c r="AK561" s="329"/>
      <c r="AL561" s="324"/>
      <c r="AM561" s="493"/>
      <c r="AN561" s="494"/>
      <c r="AO561" s="495"/>
      <c r="AP561" s="388"/>
      <c r="AQ561" s="374"/>
      <c r="AR561" s="329"/>
      <c r="AS561" s="329"/>
    </row>
    <row r="562" spans="37:45" ht="15.75">
      <c r="AK562" s="329"/>
      <c r="AL562" s="324"/>
      <c r="AM562" s="493"/>
      <c r="AN562" s="494"/>
      <c r="AO562" s="495"/>
      <c r="AP562" s="388"/>
      <c r="AQ562" s="374"/>
      <c r="AR562" s="329"/>
      <c r="AS562" s="329"/>
    </row>
    <row r="563" spans="37:45" ht="15.75">
      <c r="AK563" s="329"/>
      <c r="AL563" s="324"/>
      <c r="AM563" s="493"/>
      <c r="AN563" s="494"/>
      <c r="AO563" s="495"/>
      <c r="AP563" s="388"/>
      <c r="AQ563" s="374"/>
      <c r="AR563" s="329"/>
      <c r="AS563" s="329"/>
    </row>
    <row r="564" spans="37:45" ht="15.75">
      <c r="AK564" s="329"/>
      <c r="AL564" s="324"/>
      <c r="AM564" s="493"/>
      <c r="AN564" s="494"/>
      <c r="AO564" s="495"/>
      <c r="AP564" s="388"/>
      <c r="AQ564" s="374"/>
      <c r="AR564" s="329"/>
      <c r="AS564" s="329"/>
    </row>
    <row r="565" spans="37:45" ht="15.75">
      <c r="AK565" s="329"/>
      <c r="AL565" s="324"/>
      <c r="AM565" s="493"/>
      <c r="AN565" s="494"/>
      <c r="AO565" s="495"/>
      <c r="AP565" s="388"/>
      <c r="AQ565" s="374"/>
      <c r="AR565" s="329"/>
      <c r="AS565" s="329"/>
    </row>
    <row r="566" spans="37:45" ht="15.75">
      <c r="AK566" s="329"/>
      <c r="AL566" s="324"/>
      <c r="AM566" s="493"/>
      <c r="AN566" s="494"/>
      <c r="AO566" s="495"/>
      <c r="AP566" s="388"/>
      <c r="AQ566" s="374"/>
      <c r="AR566" s="329"/>
      <c r="AS566" s="329"/>
    </row>
    <row r="567" spans="37:45" ht="15.75">
      <c r="AK567" s="329"/>
      <c r="AL567" s="324"/>
      <c r="AM567" s="493"/>
      <c r="AN567" s="494"/>
      <c r="AO567" s="495"/>
      <c r="AP567" s="388"/>
      <c r="AQ567" s="374"/>
      <c r="AR567" s="329"/>
      <c r="AS567" s="329"/>
    </row>
    <row r="568" spans="37:45" ht="15.75">
      <c r="AK568" s="329"/>
      <c r="AL568" s="324"/>
      <c r="AM568" s="493"/>
      <c r="AN568" s="494"/>
      <c r="AO568" s="495"/>
      <c r="AP568" s="388"/>
      <c r="AQ568" s="374"/>
      <c r="AR568" s="329"/>
      <c r="AS568" s="329"/>
    </row>
    <row r="569" spans="37:45" ht="15.75">
      <c r="AK569" s="329"/>
      <c r="AL569" s="324"/>
      <c r="AM569" s="493"/>
      <c r="AN569" s="494"/>
      <c r="AO569" s="495"/>
      <c r="AP569" s="388"/>
      <c r="AQ569" s="374"/>
      <c r="AR569" s="329"/>
      <c r="AS569" s="329"/>
    </row>
    <row r="570" spans="37:45" ht="15.75">
      <c r="AK570" s="329"/>
      <c r="AL570" s="324"/>
      <c r="AM570" s="493"/>
      <c r="AN570" s="494"/>
      <c r="AO570" s="495"/>
      <c r="AP570" s="388"/>
      <c r="AQ570" s="374"/>
      <c r="AR570" s="329"/>
      <c r="AS570" s="329"/>
    </row>
    <row r="571" spans="37:45" ht="15.75">
      <c r="AK571" s="329"/>
      <c r="AL571" s="324"/>
      <c r="AM571" s="493"/>
      <c r="AN571" s="494"/>
      <c r="AO571" s="495"/>
      <c r="AP571" s="388"/>
      <c r="AQ571" s="374"/>
      <c r="AR571" s="329"/>
      <c r="AS571" s="329"/>
    </row>
    <row r="572" spans="37:45" ht="15.75">
      <c r="AK572" s="329"/>
      <c r="AL572" s="324"/>
      <c r="AM572" s="493"/>
      <c r="AN572" s="494"/>
      <c r="AO572" s="495"/>
      <c r="AP572" s="388"/>
      <c r="AQ572" s="374"/>
      <c r="AR572" s="329"/>
      <c r="AS572" s="329"/>
    </row>
    <row r="573" spans="37:45" ht="15.75">
      <c r="AK573" s="329"/>
      <c r="AL573" s="324"/>
      <c r="AM573" s="493"/>
      <c r="AN573" s="494"/>
      <c r="AO573" s="495"/>
      <c r="AP573" s="388"/>
      <c r="AQ573" s="374"/>
      <c r="AR573" s="329"/>
      <c r="AS573" s="329"/>
    </row>
    <row r="574" spans="37:45" ht="15.75">
      <c r="AK574" s="329"/>
      <c r="AL574" s="324"/>
      <c r="AM574" s="493"/>
      <c r="AN574" s="494"/>
      <c r="AO574" s="495"/>
      <c r="AP574" s="388"/>
      <c r="AQ574" s="374"/>
      <c r="AR574" s="329"/>
      <c r="AS574" s="329"/>
    </row>
    <row r="575" spans="37:45" ht="15.75">
      <c r="AK575" s="329"/>
      <c r="AL575" s="324"/>
      <c r="AM575" s="493"/>
      <c r="AN575" s="494"/>
      <c r="AO575" s="495"/>
      <c r="AP575" s="388"/>
      <c r="AQ575" s="374"/>
      <c r="AR575" s="329"/>
      <c r="AS575" s="329"/>
    </row>
    <row r="576" spans="37:45" ht="15.75">
      <c r="AK576" s="329"/>
      <c r="AL576" s="324"/>
      <c r="AM576" s="493"/>
      <c r="AN576" s="494"/>
      <c r="AO576" s="495"/>
      <c r="AP576" s="388"/>
      <c r="AQ576" s="374"/>
      <c r="AR576" s="329"/>
      <c r="AS576" s="329"/>
    </row>
    <row r="577" spans="37:45" ht="15.75">
      <c r="AK577" s="329"/>
      <c r="AL577" s="324"/>
      <c r="AM577" s="493"/>
      <c r="AN577" s="494"/>
      <c r="AO577" s="495"/>
      <c r="AP577" s="388"/>
      <c r="AQ577" s="374"/>
      <c r="AR577" s="329"/>
      <c r="AS577" s="329"/>
    </row>
    <row r="578" spans="37:45" ht="15.75">
      <c r="AK578" s="329"/>
      <c r="AL578" s="324"/>
      <c r="AM578" s="493"/>
      <c r="AN578" s="494"/>
      <c r="AO578" s="495"/>
      <c r="AP578" s="388"/>
      <c r="AQ578" s="374"/>
      <c r="AR578" s="329"/>
      <c r="AS578" s="329"/>
    </row>
    <row r="579" spans="37:45" ht="15.75">
      <c r="AK579" s="329"/>
      <c r="AL579" s="324"/>
      <c r="AM579" s="493"/>
      <c r="AN579" s="494"/>
      <c r="AO579" s="495"/>
      <c r="AP579" s="388"/>
      <c r="AQ579" s="374"/>
      <c r="AR579" s="329"/>
      <c r="AS579" s="329"/>
    </row>
    <row r="580" spans="37:45" ht="15.75">
      <c r="AK580" s="329"/>
      <c r="AL580" s="324"/>
      <c r="AM580" s="493"/>
      <c r="AN580" s="494"/>
      <c r="AO580" s="495"/>
      <c r="AP580" s="388"/>
      <c r="AQ580" s="374"/>
      <c r="AR580" s="329"/>
      <c r="AS580" s="329"/>
    </row>
    <row r="581" spans="37:45" ht="15.75">
      <c r="AK581" s="329"/>
      <c r="AL581" s="324"/>
      <c r="AM581" s="493"/>
      <c r="AN581" s="494"/>
      <c r="AO581" s="495"/>
      <c r="AP581" s="388"/>
      <c r="AQ581" s="374"/>
      <c r="AR581" s="329"/>
      <c r="AS581" s="329"/>
    </row>
    <row r="582" spans="37:45" ht="15.75">
      <c r="AK582" s="329"/>
      <c r="AL582" s="324"/>
      <c r="AM582" s="493"/>
      <c r="AN582" s="494"/>
      <c r="AO582" s="495"/>
      <c r="AP582" s="388"/>
      <c r="AQ582" s="374"/>
      <c r="AR582" s="329"/>
      <c r="AS582" s="329"/>
    </row>
    <row r="583" spans="37:45" ht="15.75">
      <c r="AK583" s="329"/>
      <c r="AL583" s="324"/>
      <c r="AM583" s="493"/>
      <c r="AN583" s="494"/>
      <c r="AO583" s="495"/>
      <c r="AP583" s="388"/>
      <c r="AQ583" s="374"/>
      <c r="AR583" s="329"/>
      <c r="AS583" s="329"/>
    </row>
    <row r="584" spans="37:45" ht="15.75">
      <c r="AK584" s="329"/>
      <c r="AL584" s="324"/>
      <c r="AM584" s="493"/>
      <c r="AN584" s="494"/>
      <c r="AO584" s="495"/>
      <c r="AP584" s="388"/>
      <c r="AQ584" s="374"/>
      <c r="AR584" s="329"/>
      <c r="AS584" s="329"/>
    </row>
    <row r="585" spans="37:45" ht="15.75">
      <c r="AK585" s="329"/>
      <c r="AL585" s="324"/>
      <c r="AM585" s="493"/>
      <c r="AN585" s="494"/>
      <c r="AO585" s="495"/>
      <c r="AP585" s="388"/>
      <c r="AQ585" s="374"/>
      <c r="AR585" s="329"/>
      <c r="AS585" s="329"/>
    </row>
    <row r="586" spans="37:45" ht="15.75">
      <c r="AK586" s="329"/>
      <c r="AL586" s="324"/>
      <c r="AM586" s="493"/>
      <c r="AN586" s="494"/>
      <c r="AO586" s="495"/>
      <c r="AP586" s="388"/>
      <c r="AQ586" s="374"/>
      <c r="AR586" s="329"/>
      <c r="AS586" s="329"/>
    </row>
    <row r="587" spans="37:45" ht="15.75">
      <c r="AK587" s="329"/>
      <c r="AL587" s="324"/>
      <c r="AM587" s="493"/>
      <c r="AN587" s="494"/>
      <c r="AO587" s="495"/>
      <c r="AP587" s="388"/>
      <c r="AQ587" s="374"/>
      <c r="AR587" s="329"/>
      <c r="AS587" s="329"/>
    </row>
    <row r="588" spans="37:45" ht="15.75">
      <c r="AK588" s="329"/>
      <c r="AL588" s="324"/>
      <c r="AM588" s="493"/>
      <c r="AN588" s="494"/>
      <c r="AO588" s="495"/>
      <c r="AP588" s="388"/>
      <c r="AQ588" s="374"/>
      <c r="AR588" s="329"/>
      <c r="AS588" s="329"/>
    </row>
    <row r="589" spans="37:45" ht="15.75">
      <c r="AK589" s="329"/>
      <c r="AL589" s="324"/>
      <c r="AM589" s="493"/>
      <c r="AN589" s="494"/>
      <c r="AO589" s="495"/>
      <c r="AP589" s="388"/>
      <c r="AQ589" s="374"/>
      <c r="AR589" s="329"/>
      <c r="AS589" s="329"/>
    </row>
    <row r="590" spans="37:45" ht="15.75">
      <c r="AK590" s="329"/>
      <c r="AL590" s="324"/>
      <c r="AM590" s="493"/>
      <c r="AN590" s="494"/>
      <c r="AO590" s="495"/>
      <c r="AP590" s="388"/>
      <c r="AQ590" s="374"/>
      <c r="AR590" s="329"/>
      <c r="AS590" s="329"/>
    </row>
    <row r="591" spans="37:45" ht="15.75">
      <c r="AK591" s="329"/>
      <c r="AL591" s="324"/>
      <c r="AM591" s="493"/>
      <c r="AN591" s="494"/>
      <c r="AO591" s="495"/>
      <c r="AP591" s="388"/>
      <c r="AQ591" s="374"/>
      <c r="AR591" s="329"/>
      <c r="AS591" s="329"/>
    </row>
    <row r="592" spans="37:45" ht="15.75">
      <c r="AK592" s="329"/>
      <c r="AL592" s="324"/>
      <c r="AM592" s="493"/>
      <c r="AN592" s="494"/>
      <c r="AO592" s="495"/>
      <c r="AP592" s="388"/>
      <c r="AQ592" s="374"/>
      <c r="AR592" s="329"/>
      <c r="AS592" s="329"/>
    </row>
    <row r="593" spans="37:45" ht="15.75">
      <c r="AK593" s="329"/>
      <c r="AL593" s="324"/>
      <c r="AM593" s="493"/>
      <c r="AN593" s="494"/>
      <c r="AO593" s="495"/>
      <c r="AP593" s="388"/>
      <c r="AQ593" s="374"/>
      <c r="AR593" s="329"/>
      <c r="AS593" s="329"/>
    </row>
    <row r="594" spans="37:45" ht="15.75">
      <c r="AK594" s="329"/>
      <c r="AL594" s="324"/>
      <c r="AM594" s="493"/>
      <c r="AN594" s="494"/>
      <c r="AO594" s="495"/>
      <c r="AP594" s="388"/>
      <c r="AQ594" s="374"/>
      <c r="AR594" s="329"/>
      <c r="AS594" s="329"/>
    </row>
    <row r="595" spans="37:45" ht="15.75">
      <c r="AK595" s="329"/>
      <c r="AL595" s="324"/>
      <c r="AM595" s="493"/>
      <c r="AN595" s="494"/>
      <c r="AO595" s="495"/>
      <c r="AP595" s="388"/>
      <c r="AQ595" s="374"/>
      <c r="AR595" s="329"/>
      <c r="AS595" s="329"/>
    </row>
    <row r="596" spans="37:45" ht="15.75">
      <c r="AK596" s="329"/>
      <c r="AL596" s="324"/>
      <c r="AM596" s="493"/>
      <c r="AN596" s="494"/>
      <c r="AO596" s="495"/>
      <c r="AP596" s="388"/>
      <c r="AQ596" s="374"/>
      <c r="AR596" s="329"/>
      <c r="AS596" s="329"/>
    </row>
    <row r="597" spans="37:45" ht="15.75">
      <c r="AK597" s="329"/>
      <c r="AL597" s="324"/>
      <c r="AM597" s="493"/>
      <c r="AN597" s="494"/>
      <c r="AO597" s="495"/>
      <c r="AP597" s="388"/>
      <c r="AQ597" s="374"/>
      <c r="AR597" s="329"/>
      <c r="AS597" s="329"/>
    </row>
    <row r="598" spans="37:45" ht="15.75">
      <c r="AK598" s="329"/>
      <c r="AL598" s="324"/>
      <c r="AM598" s="493"/>
      <c r="AN598" s="494"/>
      <c r="AO598" s="495"/>
      <c r="AP598" s="388"/>
      <c r="AQ598" s="374"/>
      <c r="AR598" s="329"/>
      <c r="AS598" s="329"/>
    </row>
    <row r="599" spans="37:45" ht="15.75">
      <c r="AK599" s="329"/>
      <c r="AL599" s="324"/>
      <c r="AM599" s="493"/>
      <c r="AN599" s="494"/>
      <c r="AO599" s="495"/>
      <c r="AP599" s="388"/>
      <c r="AQ599" s="374"/>
      <c r="AR599" s="329"/>
      <c r="AS599" s="329"/>
    </row>
    <row r="600" spans="37:45" ht="15.75">
      <c r="AK600" s="329"/>
      <c r="AL600" s="324"/>
      <c r="AM600" s="493"/>
      <c r="AN600" s="494"/>
      <c r="AO600" s="495"/>
      <c r="AP600" s="388"/>
      <c r="AQ600" s="374"/>
      <c r="AR600" s="329"/>
      <c r="AS600" s="329"/>
    </row>
    <row r="601" spans="37:45" ht="15.75">
      <c r="AK601" s="329"/>
      <c r="AL601" s="324"/>
      <c r="AM601" s="493"/>
      <c r="AN601" s="494"/>
      <c r="AO601" s="495"/>
      <c r="AP601" s="388"/>
      <c r="AQ601" s="374"/>
      <c r="AR601" s="329"/>
      <c r="AS601" s="329"/>
    </row>
    <row r="602" spans="37:45" ht="15.75">
      <c r="AK602" s="329"/>
      <c r="AL602" s="324"/>
      <c r="AM602" s="493"/>
      <c r="AN602" s="494"/>
      <c r="AO602" s="495"/>
      <c r="AP602" s="388"/>
      <c r="AQ602" s="374"/>
      <c r="AR602" s="329"/>
      <c r="AS602" s="329"/>
    </row>
    <row r="603" spans="37:45" ht="15.75">
      <c r="AK603" s="329"/>
      <c r="AL603" s="324"/>
      <c r="AM603" s="493"/>
      <c r="AN603" s="494"/>
      <c r="AO603" s="495"/>
      <c r="AP603" s="388"/>
      <c r="AQ603" s="374"/>
      <c r="AR603" s="329"/>
      <c r="AS603" s="329"/>
    </row>
    <row r="604" spans="37:45" ht="15.75">
      <c r="AK604" s="329"/>
      <c r="AL604" s="324"/>
      <c r="AM604" s="493"/>
      <c r="AN604" s="494"/>
      <c r="AO604" s="495"/>
      <c r="AP604" s="388"/>
      <c r="AQ604" s="374"/>
      <c r="AR604" s="329"/>
      <c r="AS604" s="329"/>
    </row>
    <row r="605" spans="37:45" ht="15.75">
      <c r="AK605" s="329"/>
      <c r="AL605" s="324"/>
      <c r="AM605" s="493"/>
      <c r="AN605" s="494"/>
      <c r="AO605" s="495"/>
      <c r="AP605" s="388"/>
      <c r="AQ605" s="374"/>
      <c r="AR605" s="329"/>
      <c r="AS605" s="329"/>
    </row>
    <row r="606" spans="37:45" ht="15.75">
      <c r="AK606" s="329"/>
      <c r="AL606" s="324"/>
      <c r="AM606" s="493"/>
      <c r="AN606" s="494"/>
      <c r="AO606" s="495"/>
      <c r="AP606" s="388"/>
      <c r="AQ606" s="374"/>
      <c r="AR606" s="329"/>
      <c r="AS606" s="329"/>
    </row>
    <row r="607" spans="37:45" ht="15.75">
      <c r="AK607" s="329"/>
      <c r="AL607" s="324"/>
      <c r="AM607" s="493"/>
      <c r="AN607" s="494"/>
      <c r="AO607" s="495"/>
      <c r="AP607" s="388"/>
      <c r="AQ607" s="374"/>
      <c r="AR607" s="329"/>
      <c r="AS607" s="329"/>
    </row>
    <row r="608" spans="37:45" ht="15.75">
      <c r="AK608" s="329"/>
      <c r="AL608" s="324"/>
      <c r="AM608" s="493"/>
      <c r="AN608" s="494"/>
      <c r="AO608" s="495"/>
      <c r="AP608" s="388"/>
      <c r="AQ608" s="374"/>
      <c r="AR608" s="329"/>
      <c r="AS608" s="329"/>
    </row>
    <row r="609" spans="37:45" ht="15.75">
      <c r="AK609" s="329"/>
      <c r="AL609" s="324"/>
      <c r="AM609" s="493"/>
      <c r="AN609" s="494"/>
      <c r="AO609" s="495"/>
      <c r="AP609" s="388"/>
      <c r="AQ609" s="374"/>
      <c r="AR609" s="329"/>
      <c r="AS609" s="329"/>
    </row>
    <row r="610" spans="37:45" ht="15.75">
      <c r="AK610" s="329"/>
      <c r="AL610" s="324"/>
      <c r="AM610" s="493"/>
      <c r="AN610" s="494"/>
      <c r="AO610" s="495"/>
      <c r="AP610" s="388"/>
      <c r="AQ610" s="374"/>
      <c r="AR610" s="329"/>
      <c r="AS610" s="329"/>
    </row>
    <row r="611" spans="37:45" ht="15.75">
      <c r="AK611" s="329"/>
      <c r="AL611" s="324"/>
      <c r="AM611" s="493"/>
      <c r="AN611" s="494"/>
      <c r="AO611" s="495"/>
      <c r="AP611" s="388"/>
      <c r="AQ611" s="374"/>
      <c r="AR611" s="329"/>
      <c r="AS611" s="329"/>
    </row>
    <row r="612" spans="37:45" ht="15.75">
      <c r="AK612" s="329"/>
      <c r="AL612" s="324"/>
      <c r="AM612" s="493"/>
      <c r="AN612" s="494"/>
      <c r="AO612" s="495"/>
      <c r="AP612" s="388"/>
      <c r="AQ612" s="374"/>
      <c r="AR612" s="329"/>
      <c r="AS612" s="329"/>
    </row>
    <row r="613" spans="37:45" ht="15.75">
      <c r="AK613" s="329"/>
      <c r="AL613" s="324"/>
      <c r="AM613" s="493"/>
      <c r="AN613" s="494"/>
      <c r="AO613" s="495"/>
      <c r="AP613" s="388"/>
      <c r="AQ613" s="374"/>
      <c r="AR613" s="329"/>
      <c r="AS613" s="329"/>
    </row>
    <row r="614" spans="37:45" ht="15.75">
      <c r="AK614" s="329"/>
      <c r="AL614" s="324"/>
      <c r="AM614" s="493"/>
      <c r="AN614" s="494"/>
      <c r="AO614" s="495"/>
      <c r="AP614" s="388"/>
      <c r="AQ614" s="374"/>
      <c r="AR614" s="329"/>
      <c r="AS614" s="329"/>
    </row>
    <row r="615" spans="37:45" ht="15.75">
      <c r="AK615" s="329"/>
      <c r="AL615" s="324"/>
      <c r="AM615" s="493"/>
      <c r="AN615" s="494"/>
      <c r="AO615" s="495"/>
      <c r="AP615" s="388"/>
      <c r="AQ615" s="374"/>
      <c r="AR615" s="329"/>
      <c r="AS615" s="329"/>
    </row>
    <row r="616" spans="37:45" ht="15.75">
      <c r="AK616" s="329"/>
      <c r="AL616" s="324"/>
      <c r="AM616" s="493"/>
      <c r="AN616" s="494"/>
      <c r="AO616" s="495"/>
      <c r="AP616" s="388"/>
      <c r="AQ616" s="374"/>
      <c r="AR616" s="329"/>
      <c r="AS616" s="329"/>
    </row>
    <row r="617" spans="37:45" ht="15.75">
      <c r="AK617" s="329"/>
      <c r="AL617" s="324"/>
      <c r="AM617" s="493"/>
      <c r="AN617" s="494"/>
      <c r="AO617" s="495"/>
      <c r="AP617" s="388"/>
      <c r="AQ617" s="374"/>
      <c r="AR617" s="329"/>
      <c r="AS617" s="329"/>
    </row>
    <row r="618" spans="37:45" ht="15.75">
      <c r="AK618" s="329"/>
      <c r="AL618" s="324"/>
      <c r="AM618" s="493"/>
      <c r="AN618" s="494"/>
      <c r="AO618" s="495"/>
      <c r="AP618" s="388"/>
      <c r="AQ618" s="374"/>
      <c r="AR618" s="329"/>
      <c r="AS618" s="329"/>
    </row>
    <row r="619" spans="37:45" ht="15.75">
      <c r="AK619" s="329"/>
      <c r="AL619" s="324"/>
      <c r="AM619" s="493"/>
      <c r="AN619" s="494"/>
      <c r="AO619" s="495"/>
      <c r="AP619" s="388"/>
      <c r="AQ619" s="374"/>
      <c r="AR619" s="329"/>
      <c r="AS619" s="329"/>
    </row>
    <row r="620" spans="37:45" ht="15.75">
      <c r="AK620" s="329"/>
      <c r="AL620" s="324"/>
      <c r="AM620" s="493"/>
      <c r="AN620" s="494"/>
      <c r="AO620" s="495"/>
      <c r="AP620" s="388"/>
      <c r="AQ620" s="374"/>
      <c r="AR620" s="329"/>
      <c r="AS620" s="329"/>
    </row>
    <row r="621" spans="37:45" ht="15.75">
      <c r="AK621" s="329"/>
      <c r="AL621" s="324"/>
      <c r="AM621" s="493"/>
      <c r="AN621" s="494"/>
      <c r="AO621" s="495"/>
      <c r="AP621" s="388"/>
      <c r="AQ621" s="374"/>
      <c r="AR621" s="329"/>
      <c r="AS621" s="329"/>
    </row>
    <row r="622" spans="37:45" ht="15.75">
      <c r="AK622" s="329"/>
      <c r="AL622" s="324"/>
      <c r="AM622" s="493"/>
      <c r="AN622" s="494"/>
      <c r="AO622" s="495"/>
      <c r="AP622" s="388"/>
      <c r="AQ622" s="374"/>
      <c r="AR622" s="329"/>
      <c r="AS622" s="329"/>
    </row>
    <row r="623" spans="37:45" ht="15.75">
      <c r="AK623" s="329"/>
      <c r="AL623" s="324"/>
      <c r="AM623" s="493"/>
      <c r="AN623" s="494"/>
      <c r="AO623" s="495"/>
      <c r="AP623" s="388"/>
      <c r="AQ623" s="374"/>
      <c r="AR623" s="329"/>
      <c r="AS623" s="329"/>
    </row>
    <row r="624" spans="37:45" ht="15.75">
      <c r="AK624" s="329"/>
      <c r="AL624" s="324"/>
      <c r="AM624" s="493"/>
      <c r="AN624" s="494"/>
      <c r="AO624" s="495"/>
      <c r="AP624" s="388"/>
      <c r="AQ624" s="374"/>
      <c r="AR624" s="329"/>
      <c r="AS624" s="329"/>
    </row>
    <row r="625" spans="37:45" ht="15.75">
      <c r="AK625" s="329"/>
      <c r="AL625" s="324"/>
      <c r="AM625" s="493"/>
      <c r="AN625" s="494"/>
      <c r="AO625" s="495"/>
      <c r="AP625" s="388"/>
      <c r="AQ625" s="374"/>
      <c r="AR625" s="329"/>
      <c r="AS625" s="329"/>
    </row>
    <row r="626" spans="37:45" ht="15.75">
      <c r="AK626" s="329"/>
      <c r="AL626" s="324"/>
      <c r="AM626" s="493"/>
      <c r="AN626" s="494"/>
      <c r="AO626" s="495"/>
      <c r="AP626" s="388"/>
      <c r="AQ626" s="374"/>
      <c r="AR626" s="329"/>
      <c r="AS626" s="329"/>
    </row>
    <row r="627" spans="37:45" ht="15.75">
      <c r="AK627" s="329"/>
      <c r="AL627" s="324"/>
      <c r="AM627" s="493"/>
      <c r="AN627" s="494"/>
      <c r="AO627" s="495"/>
      <c r="AP627" s="388"/>
      <c r="AQ627" s="374"/>
      <c r="AR627" s="329"/>
      <c r="AS627" s="329"/>
    </row>
    <row r="628" spans="37:45" ht="15.75">
      <c r="AK628" s="329"/>
      <c r="AL628" s="324"/>
      <c r="AM628" s="493"/>
      <c r="AN628" s="494"/>
      <c r="AO628" s="495"/>
      <c r="AP628" s="388"/>
      <c r="AQ628" s="374"/>
      <c r="AR628" s="329"/>
      <c r="AS628" s="329"/>
    </row>
    <row r="629" spans="37:45" ht="15.75">
      <c r="AK629" s="329"/>
      <c r="AL629" s="324"/>
      <c r="AM629" s="493"/>
      <c r="AN629" s="494"/>
      <c r="AO629" s="495"/>
      <c r="AP629" s="388"/>
      <c r="AQ629" s="374"/>
      <c r="AR629" s="329"/>
      <c r="AS629" s="329"/>
    </row>
    <row r="630" spans="37:45" ht="15.75">
      <c r="AK630" s="329"/>
      <c r="AL630" s="324"/>
      <c r="AM630" s="493"/>
      <c r="AN630" s="494"/>
      <c r="AO630" s="495"/>
      <c r="AP630" s="388"/>
      <c r="AQ630" s="374"/>
      <c r="AR630" s="329"/>
      <c r="AS630" s="329"/>
    </row>
    <row r="631" spans="37:45" ht="15.75">
      <c r="AK631" s="329"/>
      <c r="AL631" s="324"/>
      <c r="AM631" s="493"/>
      <c r="AN631" s="494"/>
      <c r="AO631" s="495"/>
      <c r="AP631" s="388"/>
      <c r="AQ631" s="374"/>
      <c r="AR631" s="329"/>
      <c r="AS631" s="329"/>
    </row>
    <row r="632" spans="37:45" ht="15.75">
      <c r="AK632" s="329"/>
      <c r="AL632" s="324"/>
      <c r="AM632" s="493"/>
      <c r="AN632" s="494"/>
      <c r="AO632" s="495"/>
      <c r="AP632" s="388"/>
      <c r="AQ632" s="374"/>
      <c r="AR632" s="329"/>
      <c r="AS632" s="329"/>
    </row>
    <row r="633" spans="37:45" ht="15.75">
      <c r="AK633" s="329"/>
      <c r="AL633" s="324"/>
      <c r="AM633" s="493"/>
      <c r="AN633" s="494"/>
      <c r="AO633" s="495"/>
      <c r="AP633" s="388"/>
      <c r="AQ633" s="374"/>
      <c r="AR633" s="329"/>
      <c r="AS633" s="329"/>
    </row>
    <row r="634" spans="37:45" ht="15.75">
      <c r="AK634" s="329"/>
      <c r="AL634" s="324"/>
      <c r="AM634" s="493"/>
      <c r="AN634" s="494"/>
      <c r="AO634" s="495"/>
      <c r="AP634" s="388"/>
      <c r="AQ634" s="374"/>
      <c r="AR634" s="329"/>
      <c r="AS634" s="329"/>
    </row>
    <row r="635" spans="37:45" ht="15.75">
      <c r="AK635" s="329"/>
      <c r="AL635" s="324"/>
      <c r="AM635" s="493"/>
      <c r="AN635" s="494"/>
      <c r="AO635" s="495"/>
      <c r="AP635" s="388"/>
      <c r="AQ635" s="374"/>
      <c r="AR635" s="329"/>
      <c r="AS635" s="329"/>
    </row>
    <row r="636" spans="37:45" ht="15.75">
      <c r="AK636" s="329"/>
      <c r="AL636" s="324"/>
      <c r="AM636" s="493"/>
      <c r="AN636" s="494"/>
      <c r="AO636" s="495"/>
      <c r="AP636" s="388"/>
      <c r="AQ636" s="374"/>
      <c r="AR636" s="329"/>
      <c r="AS636" s="329"/>
    </row>
    <row r="637" spans="37:45" ht="15.75">
      <c r="AK637" s="329"/>
      <c r="AL637" s="324"/>
      <c r="AM637" s="493"/>
      <c r="AN637" s="494"/>
      <c r="AO637" s="495"/>
      <c r="AP637" s="388"/>
      <c r="AQ637" s="374"/>
      <c r="AR637" s="329"/>
      <c r="AS637" s="329"/>
    </row>
    <row r="638" spans="37:45" ht="15.75">
      <c r="AK638" s="329"/>
      <c r="AL638" s="324"/>
      <c r="AM638" s="493"/>
      <c r="AN638" s="494"/>
      <c r="AO638" s="495"/>
      <c r="AP638" s="388"/>
      <c r="AQ638" s="374"/>
      <c r="AR638" s="329"/>
      <c r="AS638" s="329"/>
    </row>
    <row r="639" spans="37:45" ht="15.75">
      <c r="AK639" s="329"/>
      <c r="AL639" s="324"/>
      <c r="AM639" s="493"/>
      <c r="AN639" s="494"/>
      <c r="AO639" s="495"/>
      <c r="AP639" s="388"/>
      <c r="AQ639" s="374"/>
      <c r="AR639" s="329"/>
      <c r="AS639" s="329"/>
    </row>
    <row r="640" spans="37:45" ht="15.75">
      <c r="AK640" s="329"/>
      <c r="AL640" s="324"/>
      <c r="AM640" s="493"/>
      <c r="AN640" s="494"/>
      <c r="AO640" s="495"/>
      <c r="AP640" s="388"/>
      <c r="AQ640" s="374"/>
      <c r="AR640" s="329"/>
      <c r="AS640" s="329"/>
    </row>
    <row r="641" spans="37:45" ht="15.75">
      <c r="AK641" s="329"/>
      <c r="AL641" s="324"/>
      <c r="AM641" s="493"/>
      <c r="AN641" s="494"/>
      <c r="AO641" s="495"/>
      <c r="AP641" s="388"/>
      <c r="AQ641" s="374"/>
      <c r="AR641" s="329"/>
      <c r="AS641" s="329"/>
    </row>
    <row r="642" spans="37:45" ht="15.75">
      <c r="AK642" s="329"/>
      <c r="AL642" s="324"/>
      <c r="AM642" s="493"/>
      <c r="AN642" s="494"/>
      <c r="AO642" s="495"/>
      <c r="AP642" s="388"/>
      <c r="AQ642" s="374"/>
      <c r="AR642" s="329"/>
      <c r="AS642" s="329"/>
    </row>
    <row r="643" spans="37:45" ht="15.75">
      <c r="AK643" s="329"/>
      <c r="AL643" s="324"/>
      <c r="AM643" s="493"/>
      <c r="AN643" s="494"/>
      <c r="AO643" s="495"/>
      <c r="AP643" s="388"/>
      <c r="AQ643" s="374"/>
      <c r="AR643" s="329"/>
      <c r="AS643" s="329"/>
    </row>
    <row r="644" spans="37:45" ht="15.75">
      <c r="AK644" s="329"/>
      <c r="AL644" s="324"/>
      <c r="AM644" s="493"/>
      <c r="AN644" s="494"/>
      <c r="AO644" s="495"/>
      <c r="AP644" s="388"/>
      <c r="AQ644" s="374"/>
      <c r="AR644" s="329"/>
      <c r="AS644" s="329"/>
    </row>
    <row r="645" spans="37:45" ht="15.75">
      <c r="AK645" s="329"/>
      <c r="AL645" s="324"/>
      <c r="AM645" s="493"/>
      <c r="AN645" s="494"/>
      <c r="AO645" s="495"/>
      <c r="AP645" s="388"/>
      <c r="AQ645" s="374"/>
      <c r="AR645" s="329"/>
      <c r="AS645" s="329"/>
    </row>
    <row r="646" spans="37:45" ht="15.75">
      <c r="AK646" s="329"/>
      <c r="AL646" s="324"/>
      <c r="AM646" s="493"/>
      <c r="AN646" s="494"/>
      <c r="AO646" s="495"/>
      <c r="AP646" s="388"/>
      <c r="AQ646" s="374"/>
      <c r="AR646" s="329"/>
      <c r="AS646" s="329"/>
    </row>
    <row r="647" spans="37:45" ht="15.75">
      <c r="AK647" s="329"/>
      <c r="AL647" s="324"/>
      <c r="AM647" s="493"/>
      <c r="AN647" s="494"/>
      <c r="AO647" s="495"/>
      <c r="AP647" s="388"/>
      <c r="AQ647" s="374"/>
      <c r="AR647" s="329"/>
      <c r="AS647" s="329"/>
    </row>
    <row r="648" spans="37:45" ht="15.75">
      <c r="AK648" s="329"/>
      <c r="AL648" s="324"/>
      <c r="AM648" s="493"/>
      <c r="AN648" s="494"/>
      <c r="AO648" s="495"/>
      <c r="AP648" s="388"/>
      <c r="AQ648" s="374"/>
      <c r="AR648" s="329"/>
      <c r="AS648" s="329"/>
    </row>
    <row r="649" spans="37:45" ht="15.75">
      <c r="AK649" s="329"/>
      <c r="AL649" s="324"/>
      <c r="AM649" s="493"/>
      <c r="AN649" s="494"/>
      <c r="AO649" s="495"/>
      <c r="AP649" s="388"/>
      <c r="AQ649" s="374"/>
      <c r="AR649" s="329"/>
      <c r="AS649" s="329"/>
    </row>
    <row r="650" spans="37:45" ht="15.75">
      <c r="AK650" s="329"/>
      <c r="AL650" s="324"/>
      <c r="AM650" s="493"/>
      <c r="AN650" s="494"/>
      <c r="AO650" s="495"/>
      <c r="AP650" s="388"/>
      <c r="AQ650" s="374"/>
      <c r="AR650" s="329"/>
      <c r="AS650" s="329"/>
    </row>
    <row r="651" spans="37:45" ht="15.75">
      <c r="AK651" s="329"/>
      <c r="AL651" s="324"/>
      <c r="AM651" s="493"/>
      <c r="AN651" s="494"/>
      <c r="AO651" s="495"/>
      <c r="AP651" s="388"/>
      <c r="AQ651" s="374"/>
      <c r="AR651" s="329"/>
      <c r="AS651" s="329"/>
    </row>
    <row r="652" spans="37:45" ht="15.75">
      <c r="AK652" s="329"/>
      <c r="AL652" s="324"/>
      <c r="AM652" s="493"/>
      <c r="AN652" s="494"/>
      <c r="AO652" s="495"/>
      <c r="AP652" s="388"/>
      <c r="AQ652" s="374"/>
      <c r="AR652" s="329"/>
      <c r="AS652" s="329"/>
    </row>
    <row r="653" spans="37:45" ht="15.75">
      <c r="AK653" s="329"/>
      <c r="AL653" s="324"/>
      <c r="AM653" s="493"/>
      <c r="AN653" s="494"/>
      <c r="AO653" s="495"/>
      <c r="AP653" s="388"/>
      <c r="AQ653" s="374"/>
      <c r="AR653" s="329"/>
      <c r="AS653" s="329"/>
    </row>
    <row r="654" spans="37:45" ht="15.75">
      <c r="AK654" s="329"/>
      <c r="AL654" s="324"/>
      <c r="AM654" s="493"/>
      <c r="AN654" s="494"/>
      <c r="AO654" s="495"/>
      <c r="AP654" s="388"/>
      <c r="AQ654" s="374"/>
      <c r="AR654" s="329"/>
      <c r="AS654" s="329"/>
    </row>
    <row r="655" spans="37:45" ht="15.75">
      <c r="AK655" s="329"/>
      <c r="AL655" s="324"/>
      <c r="AM655" s="493"/>
      <c r="AN655" s="494"/>
      <c r="AO655" s="495"/>
      <c r="AP655" s="388"/>
      <c r="AQ655" s="374"/>
      <c r="AR655" s="329"/>
      <c r="AS655" s="329"/>
    </row>
    <row r="656" spans="37:45" ht="15.75">
      <c r="AK656" s="329"/>
      <c r="AL656" s="324"/>
      <c r="AM656" s="493"/>
      <c r="AN656" s="494"/>
      <c r="AO656" s="495"/>
      <c r="AP656" s="388"/>
      <c r="AQ656" s="374"/>
      <c r="AR656" s="329"/>
      <c r="AS656" s="329"/>
    </row>
    <row r="657" spans="37:45" ht="15.75">
      <c r="AK657" s="329"/>
      <c r="AL657" s="324"/>
      <c r="AM657" s="493"/>
      <c r="AN657" s="494"/>
      <c r="AO657" s="495"/>
      <c r="AP657" s="388"/>
      <c r="AQ657" s="374"/>
      <c r="AR657" s="329"/>
      <c r="AS657" s="329"/>
    </row>
    <row r="658" spans="37:45" ht="15.75">
      <c r="AK658" s="329"/>
      <c r="AL658" s="324"/>
      <c r="AM658" s="493"/>
      <c r="AN658" s="494"/>
      <c r="AO658" s="495"/>
      <c r="AP658" s="388"/>
      <c r="AQ658" s="374"/>
      <c r="AR658" s="329"/>
      <c r="AS658" s="329"/>
    </row>
    <row r="659" spans="37:45" ht="15.75">
      <c r="AK659" s="329"/>
      <c r="AL659" s="324"/>
      <c r="AM659" s="493"/>
      <c r="AN659" s="494"/>
      <c r="AO659" s="495"/>
      <c r="AP659" s="388"/>
      <c r="AQ659" s="374"/>
      <c r="AR659" s="329"/>
      <c r="AS659" s="329"/>
    </row>
    <row r="660" spans="37:45" ht="15.75">
      <c r="AK660" s="329"/>
      <c r="AL660" s="324"/>
      <c r="AM660" s="493"/>
      <c r="AN660" s="494"/>
      <c r="AO660" s="495"/>
      <c r="AP660" s="388"/>
      <c r="AQ660" s="374"/>
      <c r="AR660" s="329"/>
      <c r="AS660" s="329"/>
    </row>
    <row r="661" spans="37:45" ht="15.75">
      <c r="AK661" s="329"/>
      <c r="AL661" s="324"/>
      <c r="AM661" s="493"/>
      <c r="AN661" s="494"/>
      <c r="AO661" s="495"/>
      <c r="AP661" s="388"/>
      <c r="AQ661" s="374"/>
      <c r="AR661" s="329"/>
      <c r="AS661" s="329"/>
    </row>
    <row r="662" spans="37:45" ht="15.75">
      <c r="AK662" s="329"/>
      <c r="AL662" s="324"/>
      <c r="AM662" s="493"/>
      <c r="AN662" s="494"/>
      <c r="AO662" s="495"/>
      <c r="AP662" s="388"/>
      <c r="AQ662" s="374"/>
      <c r="AR662" s="329"/>
      <c r="AS662" s="329"/>
    </row>
    <row r="663" spans="37:45" ht="15.75">
      <c r="AK663" s="329"/>
      <c r="AL663" s="324"/>
      <c r="AM663" s="493"/>
      <c r="AN663" s="494"/>
      <c r="AO663" s="495"/>
      <c r="AP663" s="388"/>
      <c r="AQ663" s="374"/>
      <c r="AR663" s="329"/>
      <c r="AS663" s="329"/>
    </row>
    <row r="664" spans="37:45" ht="15.75">
      <c r="AK664" s="329"/>
      <c r="AL664" s="324"/>
      <c r="AM664" s="493"/>
      <c r="AN664" s="494"/>
      <c r="AO664" s="495"/>
      <c r="AP664" s="388"/>
      <c r="AQ664" s="374"/>
      <c r="AR664" s="329"/>
      <c r="AS664" s="329"/>
    </row>
    <row r="665" spans="37:45" ht="15.75">
      <c r="AK665" s="329"/>
      <c r="AL665" s="324"/>
      <c r="AM665" s="493"/>
      <c r="AN665" s="494"/>
      <c r="AO665" s="495"/>
      <c r="AP665" s="388"/>
      <c r="AQ665" s="374"/>
      <c r="AR665" s="329"/>
      <c r="AS665" s="329"/>
    </row>
    <row r="666" spans="37:45" ht="15.75">
      <c r="AK666" s="329"/>
      <c r="AL666" s="324"/>
      <c r="AM666" s="493"/>
      <c r="AN666" s="494"/>
      <c r="AO666" s="495"/>
      <c r="AP666" s="388"/>
      <c r="AQ666" s="374"/>
      <c r="AR666" s="329"/>
      <c r="AS666" s="329"/>
    </row>
    <row r="667" spans="37:45" ht="15.75">
      <c r="AK667" s="329"/>
      <c r="AL667" s="324"/>
      <c r="AM667" s="493"/>
      <c r="AN667" s="494"/>
      <c r="AO667" s="495"/>
      <c r="AP667" s="388"/>
      <c r="AQ667" s="374"/>
      <c r="AR667" s="329"/>
      <c r="AS667" s="329"/>
    </row>
    <row r="668" spans="37:45" ht="15.75">
      <c r="AK668" s="329"/>
      <c r="AL668" s="324"/>
      <c r="AM668" s="493"/>
      <c r="AN668" s="494"/>
      <c r="AO668" s="495"/>
      <c r="AP668" s="388"/>
      <c r="AQ668" s="374"/>
      <c r="AR668" s="329"/>
      <c r="AS668" s="329"/>
    </row>
    <row r="669" spans="37:45" ht="15.75">
      <c r="AK669" s="329"/>
      <c r="AL669" s="324"/>
      <c r="AM669" s="493"/>
      <c r="AN669" s="494"/>
      <c r="AO669" s="495"/>
      <c r="AP669" s="388"/>
      <c r="AQ669" s="374"/>
      <c r="AR669" s="329"/>
      <c r="AS669" s="329"/>
    </row>
    <row r="670" spans="37:45" ht="15.75">
      <c r="AK670" s="329"/>
      <c r="AL670" s="324"/>
      <c r="AM670" s="493"/>
      <c r="AN670" s="494"/>
      <c r="AO670" s="495"/>
      <c r="AP670" s="388"/>
      <c r="AQ670" s="374"/>
      <c r="AR670" s="329"/>
      <c r="AS670" s="329"/>
    </row>
    <row r="671" spans="37:45" ht="15.75">
      <c r="AK671" s="329"/>
      <c r="AL671" s="324"/>
      <c r="AM671" s="493"/>
      <c r="AN671" s="494"/>
      <c r="AO671" s="495"/>
      <c r="AP671" s="388"/>
      <c r="AQ671" s="374"/>
      <c r="AR671" s="329"/>
      <c r="AS671" s="329"/>
    </row>
    <row r="672" spans="37:45" ht="15.75">
      <c r="AK672" s="329"/>
      <c r="AL672" s="324"/>
      <c r="AM672" s="493"/>
      <c r="AN672" s="494"/>
      <c r="AO672" s="495"/>
      <c r="AP672" s="388"/>
      <c r="AQ672" s="374"/>
      <c r="AR672" s="329"/>
      <c r="AS672" s="329"/>
    </row>
    <row r="673" spans="37:45" ht="15.75">
      <c r="AK673" s="329"/>
      <c r="AL673" s="324"/>
      <c r="AM673" s="493"/>
      <c r="AN673" s="494"/>
      <c r="AO673" s="495"/>
      <c r="AP673" s="388"/>
      <c r="AQ673" s="374"/>
      <c r="AR673" s="329"/>
      <c r="AS673" s="329"/>
    </row>
    <row r="674" spans="37:45" ht="15.75">
      <c r="AK674" s="329"/>
      <c r="AL674" s="324"/>
      <c r="AM674" s="493"/>
      <c r="AN674" s="494"/>
      <c r="AO674" s="495"/>
      <c r="AP674" s="388"/>
      <c r="AQ674" s="374"/>
      <c r="AR674" s="329"/>
      <c r="AS674" s="329"/>
    </row>
    <row r="675" spans="37:45" ht="15.75">
      <c r="AK675" s="329"/>
      <c r="AL675" s="324"/>
      <c r="AM675" s="493"/>
      <c r="AN675" s="494"/>
      <c r="AO675" s="495"/>
      <c r="AP675" s="388"/>
      <c r="AQ675" s="374"/>
      <c r="AR675" s="329"/>
      <c r="AS675" s="329"/>
    </row>
    <row r="676" spans="37:45" ht="15.75">
      <c r="AK676" s="329"/>
      <c r="AL676" s="324"/>
      <c r="AM676" s="493"/>
      <c r="AN676" s="494"/>
      <c r="AO676" s="495"/>
      <c r="AP676" s="388"/>
      <c r="AQ676" s="374"/>
      <c r="AR676" s="329"/>
      <c r="AS676" s="329"/>
    </row>
    <row r="677" spans="37:45" ht="15.75">
      <c r="AK677" s="329"/>
      <c r="AL677" s="324"/>
      <c r="AM677" s="493"/>
      <c r="AN677" s="494"/>
      <c r="AO677" s="495"/>
      <c r="AP677" s="388"/>
      <c r="AQ677" s="374"/>
      <c r="AR677" s="329"/>
      <c r="AS677" s="329"/>
    </row>
    <row r="678" spans="37:45" ht="15.75">
      <c r="AK678" s="329"/>
      <c r="AL678" s="324"/>
      <c r="AM678" s="493"/>
      <c r="AN678" s="494"/>
      <c r="AO678" s="495"/>
      <c r="AP678" s="388"/>
      <c r="AQ678" s="374"/>
      <c r="AR678" s="329"/>
      <c r="AS678" s="329"/>
    </row>
    <row r="679" spans="37:45" ht="15.75">
      <c r="AK679" s="329"/>
      <c r="AL679" s="324"/>
      <c r="AM679" s="493"/>
      <c r="AN679" s="494"/>
      <c r="AO679" s="495"/>
      <c r="AP679" s="388"/>
      <c r="AQ679" s="374"/>
      <c r="AR679" s="329"/>
      <c r="AS679" s="329"/>
    </row>
    <row r="680" spans="37:45" ht="15.75">
      <c r="AK680" s="329"/>
      <c r="AL680" s="324"/>
      <c r="AM680" s="493"/>
      <c r="AN680" s="494"/>
      <c r="AO680" s="495"/>
      <c r="AP680" s="388"/>
      <c r="AQ680" s="374"/>
      <c r="AR680" s="329"/>
      <c r="AS680" s="329"/>
    </row>
    <row r="681" spans="37:45" ht="15.75">
      <c r="AK681" s="329"/>
      <c r="AL681" s="324"/>
      <c r="AM681" s="493"/>
      <c r="AN681" s="494"/>
      <c r="AO681" s="495"/>
      <c r="AP681" s="388"/>
      <c r="AQ681" s="374"/>
      <c r="AR681" s="329"/>
      <c r="AS681" s="329"/>
    </row>
    <row r="682" spans="37:45" ht="15.75">
      <c r="AK682" s="329"/>
      <c r="AL682" s="324"/>
      <c r="AM682" s="493"/>
      <c r="AN682" s="494"/>
      <c r="AO682" s="495"/>
      <c r="AP682" s="388"/>
      <c r="AQ682" s="374"/>
      <c r="AR682" s="329"/>
      <c r="AS682" s="329"/>
    </row>
    <row r="683" spans="37:45" ht="15.75">
      <c r="AK683" s="329"/>
      <c r="AL683" s="324"/>
      <c r="AM683" s="493"/>
      <c r="AN683" s="494"/>
      <c r="AO683" s="495"/>
      <c r="AP683" s="388"/>
      <c r="AQ683" s="374"/>
      <c r="AR683" s="329"/>
      <c r="AS683" s="329"/>
    </row>
    <row r="684" spans="37:45" ht="15.75">
      <c r="AK684" s="329"/>
      <c r="AL684" s="324"/>
      <c r="AM684" s="493"/>
      <c r="AN684" s="494"/>
      <c r="AO684" s="495"/>
      <c r="AP684" s="388"/>
      <c r="AQ684" s="374"/>
      <c r="AR684" s="329"/>
      <c r="AS684" s="329"/>
    </row>
    <row r="685" spans="37:45" ht="15.75">
      <c r="AK685" s="329"/>
      <c r="AL685" s="324"/>
      <c r="AM685" s="493"/>
      <c r="AN685" s="494"/>
      <c r="AO685" s="495"/>
      <c r="AP685" s="388"/>
      <c r="AQ685" s="374"/>
      <c r="AR685" s="329"/>
      <c r="AS685" s="329"/>
    </row>
    <row r="686" spans="37:45" ht="15.75">
      <c r="AK686" s="329"/>
      <c r="AL686" s="324"/>
      <c r="AM686" s="493"/>
      <c r="AN686" s="494"/>
      <c r="AO686" s="495"/>
      <c r="AP686" s="388"/>
      <c r="AQ686" s="374"/>
      <c r="AR686" s="329"/>
      <c r="AS686" s="329"/>
    </row>
    <row r="687" spans="37:45" ht="15.75">
      <c r="AK687" s="329"/>
      <c r="AL687" s="324"/>
      <c r="AM687" s="493"/>
      <c r="AN687" s="494"/>
      <c r="AO687" s="495"/>
      <c r="AP687" s="388"/>
      <c r="AQ687" s="374"/>
      <c r="AR687" s="329"/>
      <c r="AS687" s="329"/>
    </row>
    <row r="688" spans="37:45" ht="15.75">
      <c r="AK688" s="329"/>
      <c r="AL688" s="324"/>
      <c r="AM688" s="493"/>
      <c r="AN688" s="494"/>
      <c r="AO688" s="495"/>
      <c r="AP688" s="388"/>
      <c r="AQ688" s="374"/>
      <c r="AR688" s="329"/>
      <c r="AS688" s="329"/>
    </row>
    <row r="689" spans="37:45" ht="15.75">
      <c r="AK689" s="329"/>
      <c r="AL689" s="324"/>
      <c r="AM689" s="493"/>
      <c r="AN689" s="494"/>
      <c r="AO689" s="495"/>
      <c r="AP689" s="388"/>
      <c r="AQ689" s="374"/>
      <c r="AR689" s="329"/>
      <c r="AS689" s="329"/>
    </row>
    <row r="690" spans="37:45" ht="15.75">
      <c r="AK690" s="329"/>
      <c r="AL690" s="324"/>
      <c r="AM690" s="493"/>
      <c r="AN690" s="494"/>
      <c r="AO690" s="495"/>
      <c r="AP690" s="388"/>
      <c r="AQ690" s="374"/>
      <c r="AR690" s="329"/>
      <c r="AS690" s="329"/>
    </row>
    <row r="691" spans="37:45" ht="15.75">
      <c r="AK691" s="329"/>
      <c r="AL691" s="324"/>
      <c r="AM691" s="493"/>
      <c r="AN691" s="494"/>
      <c r="AO691" s="495"/>
      <c r="AP691" s="388"/>
      <c r="AQ691" s="374"/>
      <c r="AR691" s="329"/>
      <c r="AS691" s="329"/>
    </row>
    <row r="692" spans="37:45" ht="15.75">
      <c r="AK692" s="329"/>
      <c r="AL692" s="324"/>
      <c r="AM692" s="493"/>
      <c r="AN692" s="494"/>
      <c r="AO692" s="495"/>
      <c r="AP692" s="388"/>
      <c r="AQ692" s="374"/>
      <c r="AR692" s="329"/>
      <c r="AS692" s="329"/>
    </row>
    <row r="693" spans="37:45" ht="15.75">
      <c r="AK693" s="329"/>
      <c r="AL693" s="324"/>
      <c r="AM693" s="493"/>
      <c r="AN693" s="494"/>
      <c r="AO693" s="495"/>
      <c r="AP693" s="388"/>
      <c r="AQ693" s="374"/>
      <c r="AR693" s="329"/>
      <c r="AS693" s="329"/>
    </row>
    <row r="694" spans="37:45" ht="15.75">
      <c r="AK694" s="329"/>
      <c r="AL694" s="324"/>
      <c r="AM694" s="493"/>
      <c r="AN694" s="494"/>
      <c r="AO694" s="495"/>
      <c r="AP694" s="388"/>
      <c r="AQ694" s="374"/>
      <c r="AR694" s="329"/>
      <c r="AS694" s="329"/>
    </row>
    <row r="695" spans="37:45" ht="15.75">
      <c r="AK695" s="329"/>
      <c r="AL695" s="324"/>
      <c r="AM695" s="493"/>
      <c r="AN695" s="494"/>
      <c r="AO695" s="495"/>
      <c r="AP695" s="388"/>
      <c r="AQ695" s="374"/>
      <c r="AR695" s="329"/>
      <c r="AS695" s="329"/>
    </row>
    <row r="696" spans="37:45" ht="15.75">
      <c r="AK696" s="329"/>
      <c r="AL696" s="324"/>
      <c r="AM696" s="493"/>
      <c r="AN696" s="494"/>
      <c r="AO696" s="495"/>
      <c r="AP696" s="388"/>
      <c r="AQ696" s="374"/>
      <c r="AR696" s="329"/>
      <c r="AS696" s="329"/>
    </row>
    <row r="697" spans="37:45" ht="15.75">
      <c r="AK697" s="329"/>
      <c r="AL697" s="324"/>
      <c r="AM697" s="493"/>
      <c r="AN697" s="494"/>
      <c r="AO697" s="495"/>
      <c r="AP697" s="388"/>
      <c r="AQ697" s="374"/>
      <c r="AR697" s="329"/>
      <c r="AS697" s="329"/>
    </row>
    <row r="698" spans="37:45" ht="15.75">
      <c r="AK698" s="329"/>
      <c r="AL698" s="324"/>
      <c r="AM698" s="493"/>
      <c r="AN698" s="494"/>
      <c r="AO698" s="495"/>
      <c r="AP698" s="388"/>
      <c r="AQ698" s="374"/>
      <c r="AR698" s="329"/>
      <c r="AS698" s="329"/>
    </row>
    <row r="699" spans="37:45" ht="15.75">
      <c r="AK699" s="329"/>
      <c r="AL699" s="324"/>
      <c r="AM699" s="493"/>
      <c r="AN699" s="494"/>
      <c r="AO699" s="495"/>
      <c r="AP699" s="388"/>
      <c r="AQ699" s="374"/>
      <c r="AR699" s="329"/>
      <c r="AS699" s="329"/>
    </row>
    <row r="700" spans="37:45" ht="15.75">
      <c r="AK700" s="329"/>
      <c r="AL700" s="324"/>
      <c r="AM700" s="493"/>
      <c r="AN700" s="494"/>
      <c r="AO700" s="495"/>
      <c r="AP700" s="388"/>
      <c r="AQ700" s="374"/>
      <c r="AR700" s="329"/>
      <c r="AS700" s="329"/>
    </row>
    <row r="701" spans="37:45" ht="15.75">
      <c r="AK701" s="329"/>
      <c r="AL701" s="324"/>
      <c r="AM701" s="493"/>
      <c r="AN701" s="494"/>
      <c r="AO701" s="495"/>
      <c r="AP701" s="388"/>
      <c r="AQ701" s="374"/>
      <c r="AR701" s="329"/>
      <c r="AS701" s="329"/>
    </row>
    <row r="702" spans="37:45" ht="15.75">
      <c r="AK702" s="329"/>
      <c r="AL702" s="324"/>
      <c r="AM702" s="493"/>
      <c r="AN702" s="494"/>
      <c r="AO702" s="495"/>
      <c r="AP702" s="388"/>
      <c r="AQ702" s="374"/>
      <c r="AR702" s="329"/>
      <c r="AS702" s="329"/>
    </row>
    <row r="703" spans="37:45" ht="15.75">
      <c r="AK703" s="329"/>
      <c r="AL703" s="324"/>
      <c r="AM703" s="493"/>
      <c r="AN703" s="494"/>
      <c r="AO703" s="495"/>
      <c r="AP703" s="388"/>
      <c r="AQ703" s="374"/>
      <c r="AR703" s="329"/>
      <c r="AS703" s="329"/>
    </row>
    <row r="704" spans="37:45" ht="15.75">
      <c r="AK704" s="329"/>
      <c r="AL704" s="324"/>
      <c r="AM704" s="493"/>
      <c r="AN704" s="494"/>
      <c r="AO704" s="495"/>
      <c r="AP704" s="388"/>
      <c r="AQ704" s="374"/>
      <c r="AR704" s="329"/>
      <c r="AS704" s="329"/>
    </row>
    <row r="705" spans="37:45" ht="15.75">
      <c r="AK705" s="329"/>
      <c r="AL705" s="324"/>
      <c r="AM705" s="493"/>
      <c r="AN705" s="494"/>
      <c r="AO705" s="495"/>
      <c r="AP705" s="388"/>
      <c r="AQ705" s="374"/>
      <c r="AR705" s="329"/>
      <c r="AS705" s="329"/>
    </row>
    <row r="706" spans="37:45" ht="15.75">
      <c r="AK706" s="329"/>
      <c r="AL706" s="324"/>
      <c r="AM706" s="493"/>
      <c r="AN706" s="494"/>
      <c r="AO706" s="495"/>
      <c r="AP706" s="388"/>
      <c r="AQ706" s="374"/>
      <c r="AR706" s="329"/>
      <c r="AS706" s="329"/>
    </row>
    <row r="707" spans="37:45" ht="15.75">
      <c r="AK707" s="329"/>
      <c r="AL707" s="324"/>
      <c r="AM707" s="493"/>
      <c r="AN707" s="494"/>
      <c r="AO707" s="495"/>
      <c r="AP707" s="388"/>
      <c r="AQ707" s="374"/>
      <c r="AR707" s="329"/>
      <c r="AS707" s="329"/>
    </row>
    <row r="708" spans="37:45" ht="15.75">
      <c r="AK708" s="329"/>
      <c r="AL708" s="324"/>
      <c r="AM708" s="493"/>
      <c r="AN708" s="494"/>
      <c r="AO708" s="495"/>
      <c r="AP708" s="388"/>
      <c r="AQ708" s="374"/>
      <c r="AR708" s="329"/>
      <c r="AS708" s="329"/>
    </row>
    <row r="709" spans="37:45" ht="15.75">
      <c r="AK709" s="329"/>
      <c r="AL709" s="324"/>
      <c r="AM709" s="493"/>
      <c r="AN709" s="494"/>
      <c r="AO709" s="495"/>
      <c r="AP709" s="388"/>
      <c r="AQ709" s="374"/>
      <c r="AR709" s="329"/>
      <c r="AS709" s="329"/>
    </row>
    <row r="710" spans="37:45" ht="15.75">
      <c r="AK710" s="329"/>
      <c r="AL710" s="324"/>
      <c r="AM710" s="493"/>
      <c r="AN710" s="494"/>
      <c r="AO710" s="495"/>
      <c r="AP710" s="388"/>
      <c r="AQ710" s="374"/>
      <c r="AR710" s="329"/>
      <c r="AS710" s="329"/>
    </row>
    <row r="711" spans="37:45" ht="15.75">
      <c r="AK711" s="329"/>
      <c r="AL711" s="324"/>
      <c r="AM711" s="493"/>
      <c r="AN711" s="494"/>
      <c r="AO711" s="495"/>
      <c r="AP711" s="388"/>
      <c r="AQ711" s="374"/>
      <c r="AR711" s="329"/>
      <c r="AS711" s="329"/>
    </row>
    <row r="712" spans="37:45" ht="15.75">
      <c r="AK712" s="329"/>
      <c r="AL712" s="324"/>
      <c r="AM712" s="493"/>
      <c r="AN712" s="494"/>
      <c r="AO712" s="495"/>
      <c r="AP712" s="388"/>
      <c r="AQ712" s="374"/>
      <c r="AR712" s="329"/>
      <c r="AS712" s="329"/>
    </row>
    <row r="713" spans="37:45" ht="15.75">
      <c r="AK713" s="329"/>
      <c r="AL713" s="324"/>
      <c r="AM713" s="493"/>
      <c r="AN713" s="494"/>
      <c r="AO713" s="495"/>
      <c r="AP713" s="388"/>
      <c r="AQ713" s="374"/>
      <c r="AR713" s="329"/>
      <c r="AS713" s="329"/>
    </row>
    <row r="714" spans="37:45" ht="15.75">
      <c r="AK714" s="329"/>
      <c r="AL714" s="324"/>
      <c r="AM714" s="493"/>
      <c r="AN714" s="494"/>
      <c r="AO714" s="495"/>
      <c r="AP714" s="388"/>
      <c r="AQ714" s="374"/>
      <c r="AR714" s="329"/>
      <c r="AS714" s="329"/>
    </row>
    <row r="715" spans="37:45" ht="15.75">
      <c r="AK715" s="329"/>
      <c r="AL715" s="324"/>
      <c r="AM715" s="493"/>
      <c r="AN715" s="494"/>
      <c r="AO715" s="495"/>
      <c r="AP715" s="388"/>
      <c r="AQ715" s="374"/>
      <c r="AR715" s="329"/>
      <c r="AS715" s="329"/>
    </row>
    <row r="716" spans="37:45" ht="15.75">
      <c r="AK716" s="329"/>
      <c r="AL716" s="324"/>
      <c r="AM716" s="493"/>
      <c r="AN716" s="494"/>
      <c r="AO716" s="495"/>
      <c r="AP716" s="388"/>
      <c r="AQ716" s="374"/>
      <c r="AR716" s="329"/>
      <c r="AS716" s="329"/>
    </row>
    <row r="717" spans="37:45" ht="15.75">
      <c r="AK717" s="329"/>
      <c r="AL717" s="324"/>
      <c r="AM717" s="493"/>
      <c r="AN717" s="494"/>
      <c r="AO717" s="495"/>
      <c r="AP717" s="388"/>
      <c r="AQ717" s="374"/>
      <c r="AR717" s="329"/>
      <c r="AS717" s="329"/>
    </row>
    <row r="718" spans="37:45" ht="15.75">
      <c r="AK718" s="329"/>
      <c r="AL718" s="324"/>
      <c r="AM718" s="493"/>
      <c r="AN718" s="494"/>
      <c r="AO718" s="495"/>
      <c r="AP718" s="388"/>
      <c r="AQ718" s="374"/>
      <c r="AR718" s="329"/>
      <c r="AS718" s="329"/>
    </row>
    <row r="719" spans="37:45" ht="15.75">
      <c r="AK719" s="329"/>
      <c r="AL719" s="324"/>
      <c r="AM719" s="493"/>
      <c r="AN719" s="494"/>
      <c r="AO719" s="495"/>
      <c r="AP719" s="388"/>
      <c r="AQ719" s="374"/>
      <c r="AR719" s="329"/>
      <c r="AS719" s="329"/>
    </row>
    <row r="720" spans="37:45" ht="15.75">
      <c r="AK720" s="329"/>
      <c r="AL720" s="324"/>
      <c r="AM720" s="493"/>
      <c r="AN720" s="494"/>
      <c r="AO720" s="495"/>
      <c r="AP720" s="388"/>
      <c r="AQ720" s="374"/>
      <c r="AR720" s="329"/>
      <c r="AS720" s="329"/>
    </row>
    <row r="721" spans="37:45" ht="15.75">
      <c r="AK721" s="329"/>
      <c r="AL721" s="324"/>
      <c r="AM721" s="493"/>
      <c r="AN721" s="494"/>
      <c r="AO721" s="495"/>
      <c r="AP721" s="388"/>
      <c r="AQ721" s="374"/>
      <c r="AR721" s="329"/>
      <c r="AS721" s="329"/>
    </row>
    <row r="722" spans="37:45" ht="15.75">
      <c r="AK722" s="329"/>
      <c r="AL722" s="324"/>
      <c r="AM722" s="493"/>
      <c r="AN722" s="494"/>
      <c r="AO722" s="495"/>
      <c r="AP722" s="388"/>
      <c r="AQ722" s="374"/>
      <c r="AR722" s="329"/>
      <c r="AS722" s="329"/>
    </row>
    <row r="723" spans="37:45" ht="15.75">
      <c r="AK723" s="329"/>
      <c r="AL723" s="324"/>
      <c r="AM723" s="493"/>
      <c r="AN723" s="494"/>
      <c r="AO723" s="495"/>
      <c r="AP723" s="388"/>
      <c r="AQ723" s="374"/>
      <c r="AR723" s="329"/>
      <c r="AS723" s="329"/>
    </row>
    <row r="724" spans="37:45" ht="15.75">
      <c r="AK724" s="329"/>
      <c r="AL724" s="324"/>
      <c r="AM724" s="493"/>
      <c r="AN724" s="494"/>
      <c r="AO724" s="495"/>
      <c r="AP724" s="388"/>
      <c r="AQ724" s="374"/>
      <c r="AR724" s="329"/>
      <c r="AS724" s="329"/>
    </row>
    <row r="725" spans="37:45" ht="15.75">
      <c r="AK725" s="329"/>
      <c r="AL725" s="324"/>
      <c r="AM725" s="493"/>
      <c r="AN725" s="494"/>
      <c r="AO725" s="495"/>
      <c r="AP725" s="388"/>
      <c r="AQ725" s="374"/>
      <c r="AR725" s="329"/>
      <c r="AS725" s="329"/>
    </row>
    <row r="726" spans="37:45" ht="15.75">
      <c r="AK726" s="329"/>
      <c r="AL726" s="324"/>
      <c r="AM726" s="493"/>
      <c r="AN726" s="494"/>
      <c r="AO726" s="495"/>
      <c r="AP726" s="388"/>
      <c r="AQ726" s="374"/>
      <c r="AR726" s="329"/>
      <c r="AS726" s="329"/>
    </row>
    <row r="727" spans="37:45" ht="15.75">
      <c r="AK727" s="329"/>
      <c r="AL727" s="324"/>
      <c r="AM727" s="493"/>
      <c r="AN727" s="494"/>
      <c r="AO727" s="495"/>
      <c r="AP727" s="388"/>
      <c r="AQ727" s="374"/>
      <c r="AR727" s="329"/>
      <c r="AS727" s="329"/>
    </row>
    <row r="728" spans="37:45" ht="15.75">
      <c r="AK728" s="329"/>
      <c r="AL728" s="324"/>
      <c r="AM728" s="493"/>
      <c r="AN728" s="494"/>
      <c r="AO728" s="495"/>
      <c r="AP728" s="388"/>
      <c r="AQ728" s="374"/>
      <c r="AR728" s="329"/>
      <c r="AS728" s="329"/>
    </row>
    <row r="729" spans="37:45" ht="15.75">
      <c r="AK729" s="329"/>
      <c r="AL729" s="324"/>
      <c r="AM729" s="493"/>
      <c r="AN729" s="494"/>
      <c r="AO729" s="495"/>
      <c r="AP729" s="388"/>
      <c r="AQ729" s="374"/>
      <c r="AR729" s="329"/>
      <c r="AS729" s="329"/>
    </row>
    <row r="730" spans="37:45" ht="15.75">
      <c r="AK730" s="329"/>
      <c r="AL730" s="324"/>
      <c r="AM730" s="493"/>
      <c r="AN730" s="494"/>
      <c r="AO730" s="495"/>
      <c r="AP730" s="388"/>
      <c r="AQ730" s="374"/>
      <c r="AR730" s="329"/>
      <c r="AS730" s="329"/>
    </row>
    <row r="731" spans="37:45" ht="15.75">
      <c r="AK731" s="329"/>
      <c r="AL731" s="324"/>
      <c r="AM731" s="493"/>
      <c r="AN731" s="494"/>
      <c r="AO731" s="495"/>
      <c r="AP731" s="388"/>
      <c r="AQ731" s="374"/>
      <c r="AR731" s="329"/>
      <c r="AS731" s="329"/>
    </row>
    <row r="732" spans="37:45" ht="15.75">
      <c r="AK732" s="329"/>
      <c r="AL732" s="324"/>
      <c r="AM732" s="493"/>
      <c r="AN732" s="494"/>
      <c r="AO732" s="495"/>
      <c r="AP732" s="388"/>
      <c r="AQ732" s="374"/>
      <c r="AR732" s="329"/>
      <c r="AS732" s="329"/>
    </row>
    <row r="733" spans="37:45" ht="15.75">
      <c r="AK733" s="329"/>
      <c r="AL733" s="324"/>
      <c r="AM733" s="493"/>
      <c r="AN733" s="494"/>
      <c r="AO733" s="495"/>
      <c r="AP733" s="388"/>
      <c r="AQ733" s="374"/>
      <c r="AR733" s="329"/>
      <c r="AS733" s="329"/>
    </row>
    <row r="734" spans="37:45" ht="15.75">
      <c r="AK734" s="329"/>
      <c r="AL734" s="324"/>
      <c r="AM734" s="493"/>
      <c r="AN734" s="494"/>
      <c r="AO734" s="495"/>
      <c r="AP734" s="388"/>
      <c r="AQ734" s="374"/>
      <c r="AR734" s="329"/>
      <c r="AS734" s="329"/>
    </row>
    <row r="735" spans="37:45" ht="15.75">
      <c r="AK735" s="329"/>
      <c r="AL735" s="324"/>
      <c r="AM735" s="493"/>
      <c r="AN735" s="494"/>
      <c r="AO735" s="495"/>
      <c r="AP735" s="388"/>
      <c r="AQ735" s="374"/>
      <c r="AR735" s="329"/>
      <c r="AS735" s="329"/>
    </row>
    <row r="736" spans="37:45" ht="15.75">
      <c r="AK736" s="329"/>
      <c r="AL736" s="324"/>
      <c r="AM736" s="493"/>
      <c r="AN736" s="494"/>
      <c r="AO736" s="495"/>
      <c r="AP736" s="388"/>
      <c r="AQ736" s="374"/>
      <c r="AR736" s="329"/>
      <c r="AS736" s="329"/>
    </row>
    <row r="737" spans="37:45" ht="15.75">
      <c r="AK737" s="329"/>
      <c r="AL737" s="324"/>
      <c r="AM737" s="493"/>
      <c r="AN737" s="494"/>
      <c r="AO737" s="495"/>
      <c r="AP737" s="388"/>
      <c r="AQ737" s="374"/>
      <c r="AR737" s="329"/>
      <c r="AS737" s="329"/>
    </row>
    <row r="738" spans="37:45" ht="15.75">
      <c r="AK738" s="329"/>
      <c r="AL738" s="324"/>
      <c r="AM738" s="493"/>
      <c r="AN738" s="494"/>
      <c r="AO738" s="495"/>
      <c r="AP738" s="388"/>
      <c r="AQ738" s="374"/>
      <c r="AR738" s="329"/>
      <c r="AS738" s="329"/>
    </row>
    <row r="739" spans="37:45" ht="15.75">
      <c r="AK739" s="329"/>
      <c r="AL739" s="324"/>
      <c r="AM739" s="493"/>
      <c r="AN739" s="494"/>
      <c r="AO739" s="495"/>
      <c r="AP739" s="388"/>
      <c r="AQ739" s="374"/>
      <c r="AR739" s="329"/>
      <c r="AS739" s="329"/>
    </row>
    <row r="740" spans="37:45" ht="15.75">
      <c r="AK740" s="329"/>
      <c r="AL740" s="324"/>
      <c r="AM740" s="493"/>
      <c r="AN740" s="494"/>
      <c r="AO740" s="495"/>
      <c r="AP740" s="388"/>
      <c r="AQ740" s="374"/>
      <c r="AR740" s="329"/>
      <c r="AS740" s="329"/>
    </row>
    <row r="741" spans="37:45" ht="15.75">
      <c r="AK741" s="329"/>
      <c r="AL741" s="324"/>
      <c r="AM741" s="493"/>
      <c r="AN741" s="494"/>
      <c r="AO741" s="495"/>
      <c r="AP741" s="388"/>
      <c r="AQ741" s="374"/>
      <c r="AR741" s="329"/>
      <c r="AS741" s="329"/>
    </row>
    <row r="742" spans="37:45" ht="15.75">
      <c r="AK742" s="329"/>
      <c r="AL742" s="324"/>
      <c r="AM742" s="493"/>
      <c r="AN742" s="494"/>
      <c r="AO742" s="495"/>
      <c r="AP742" s="388"/>
      <c r="AQ742" s="374"/>
      <c r="AR742" s="329"/>
      <c r="AS742" s="329"/>
    </row>
    <row r="743" spans="37:45" ht="15.75">
      <c r="AK743" s="329"/>
      <c r="AL743" s="324"/>
      <c r="AM743" s="493"/>
      <c r="AN743" s="494"/>
      <c r="AO743" s="495"/>
      <c r="AP743" s="388"/>
      <c r="AQ743" s="374"/>
      <c r="AR743" s="329"/>
      <c r="AS743" s="329"/>
    </row>
    <row r="744" spans="37:45" ht="15.75">
      <c r="AK744" s="329"/>
      <c r="AL744" s="324"/>
      <c r="AM744" s="493"/>
      <c r="AN744" s="494"/>
      <c r="AO744" s="495"/>
      <c r="AP744" s="388"/>
      <c r="AQ744" s="374"/>
      <c r="AR744" s="329"/>
      <c r="AS744" s="329"/>
    </row>
    <row r="745" spans="37:45" ht="15.75">
      <c r="AK745" s="329"/>
      <c r="AL745" s="324"/>
      <c r="AM745" s="493"/>
      <c r="AN745" s="494"/>
      <c r="AO745" s="495"/>
      <c r="AP745" s="388"/>
      <c r="AQ745" s="374"/>
      <c r="AR745" s="329"/>
      <c r="AS745" s="329"/>
    </row>
    <row r="746" spans="37:45" ht="15.75">
      <c r="AK746" s="329"/>
      <c r="AL746" s="324"/>
      <c r="AM746" s="493"/>
      <c r="AN746" s="494"/>
      <c r="AO746" s="495"/>
      <c r="AP746" s="388"/>
      <c r="AQ746" s="374"/>
      <c r="AR746" s="329"/>
      <c r="AS746" s="329"/>
    </row>
    <row r="747" spans="37:45" ht="15.75">
      <c r="AK747" s="329"/>
      <c r="AL747" s="324"/>
      <c r="AM747" s="493"/>
      <c r="AN747" s="494"/>
      <c r="AO747" s="495"/>
      <c r="AP747" s="388"/>
      <c r="AQ747" s="374"/>
      <c r="AR747" s="329"/>
      <c r="AS747" s="329"/>
    </row>
    <row r="748" spans="37:45" ht="15.75">
      <c r="AK748" s="329"/>
      <c r="AL748" s="324"/>
      <c r="AM748" s="493"/>
      <c r="AN748" s="494"/>
      <c r="AO748" s="495"/>
      <c r="AP748" s="388"/>
      <c r="AQ748" s="374"/>
      <c r="AR748" s="329"/>
      <c r="AS748" s="329"/>
    </row>
    <row r="749" spans="37:45" ht="15.75">
      <c r="AK749" s="329"/>
      <c r="AL749" s="324"/>
      <c r="AM749" s="493"/>
      <c r="AN749" s="494"/>
      <c r="AO749" s="495"/>
      <c r="AP749" s="388"/>
      <c r="AQ749" s="374"/>
      <c r="AR749" s="329"/>
      <c r="AS749" s="329"/>
    </row>
    <row r="750" spans="37:45" ht="15.75">
      <c r="AK750" s="329"/>
      <c r="AL750" s="324"/>
      <c r="AM750" s="493"/>
      <c r="AN750" s="494"/>
      <c r="AO750" s="495"/>
      <c r="AP750" s="388"/>
      <c r="AQ750" s="374"/>
      <c r="AR750" s="329"/>
      <c r="AS750" s="329"/>
    </row>
    <row r="751" spans="37:45" ht="15.75">
      <c r="AK751" s="329"/>
      <c r="AL751" s="324"/>
      <c r="AM751" s="493"/>
      <c r="AN751" s="494"/>
      <c r="AO751" s="495"/>
      <c r="AP751" s="388"/>
      <c r="AQ751" s="374"/>
      <c r="AR751" s="329"/>
      <c r="AS751" s="329"/>
    </row>
    <row r="752" spans="37:45" ht="15.75">
      <c r="AK752" s="329"/>
      <c r="AL752" s="324"/>
      <c r="AM752" s="493"/>
      <c r="AN752" s="494"/>
      <c r="AO752" s="495"/>
      <c r="AP752" s="388"/>
      <c r="AQ752" s="374"/>
      <c r="AR752" s="329"/>
      <c r="AS752" s="329"/>
    </row>
    <row r="753" spans="37:45" ht="15.75">
      <c r="AK753" s="329"/>
      <c r="AL753" s="324"/>
      <c r="AM753" s="493"/>
      <c r="AN753" s="494"/>
      <c r="AO753" s="495"/>
      <c r="AP753" s="388"/>
      <c r="AQ753" s="374"/>
      <c r="AR753" s="329"/>
      <c r="AS753" s="329"/>
    </row>
    <row r="754" spans="37:45" ht="15.75">
      <c r="AK754" s="329"/>
      <c r="AL754" s="324"/>
      <c r="AM754" s="493"/>
      <c r="AN754" s="494"/>
      <c r="AO754" s="495"/>
      <c r="AP754" s="388"/>
      <c r="AQ754" s="374"/>
      <c r="AR754" s="329"/>
      <c r="AS754" s="329"/>
    </row>
    <row r="755" spans="37:45" ht="15.75">
      <c r="AK755" s="329"/>
      <c r="AL755" s="324"/>
      <c r="AM755" s="493"/>
      <c r="AN755" s="494"/>
      <c r="AO755" s="495"/>
      <c r="AP755" s="388"/>
      <c r="AQ755" s="374"/>
      <c r="AR755" s="329"/>
      <c r="AS755" s="329"/>
    </row>
    <row r="756" spans="37:45" ht="15.75">
      <c r="AK756" s="329"/>
      <c r="AL756" s="324"/>
      <c r="AM756" s="493"/>
      <c r="AN756" s="494"/>
      <c r="AO756" s="495"/>
      <c r="AP756" s="388"/>
      <c r="AQ756" s="374"/>
      <c r="AR756" s="329"/>
      <c r="AS756" s="329"/>
    </row>
    <row r="757" spans="37:45" ht="15.75">
      <c r="AK757" s="329"/>
      <c r="AL757" s="324"/>
      <c r="AM757" s="493"/>
      <c r="AN757" s="494"/>
      <c r="AO757" s="495"/>
      <c r="AP757" s="388"/>
      <c r="AQ757" s="374"/>
      <c r="AR757" s="329"/>
      <c r="AS757" s="329"/>
    </row>
    <row r="758" spans="37:45" ht="15.75">
      <c r="AK758" s="329"/>
      <c r="AL758" s="324"/>
      <c r="AM758" s="493"/>
      <c r="AN758" s="494"/>
      <c r="AO758" s="495"/>
      <c r="AP758" s="388"/>
      <c r="AQ758" s="374"/>
      <c r="AR758" s="329"/>
      <c r="AS758" s="329"/>
    </row>
    <row r="759" spans="37:45" ht="15.75">
      <c r="AK759" s="329"/>
      <c r="AL759" s="324"/>
      <c r="AM759" s="493"/>
      <c r="AN759" s="494"/>
      <c r="AO759" s="495"/>
      <c r="AP759" s="388"/>
      <c r="AQ759" s="374"/>
      <c r="AR759" s="329"/>
      <c r="AS759" s="329"/>
    </row>
    <row r="760" spans="37:45" ht="15.75">
      <c r="AK760" s="329"/>
      <c r="AL760" s="324"/>
      <c r="AM760" s="493"/>
      <c r="AN760" s="494"/>
      <c r="AO760" s="495"/>
      <c r="AP760" s="388"/>
      <c r="AQ760" s="374"/>
      <c r="AR760" s="329"/>
      <c r="AS760" s="329"/>
    </row>
    <row r="761" spans="37:45" ht="15.75">
      <c r="AK761" s="329"/>
      <c r="AL761" s="324"/>
      <c r="AM761" s="493"/>
      <c r="AN761" s="494"/>
      <c r="AO761" s="495"/>
      <c r="AP761" s="388"/>
      <c r="AQ761" s="374"/>
      <c r="AR761" s="329"/>
      <c r="AS761" s="329"/>
    </row>
    <row r="762" spans="37:45" ht="15.75">
      <c r="AK762" s="329"/>
      <c r="AL762" s="324"/>
      <c r="AM762" s="493"/>
      <c r="AN762" s="494"/>
      <c r="AO762" s="495"/>
      <c r="AP762" s="388"/>
      <c r="AQ762" s="374"/>
      <c r="AR762" s="329"/>
      <c r="AS762" s="329"/>
    </row>
    <row r="763" spans="37:45" ht="15.75">
      <c r="AK763" s="329"/>
      <c r="AL763" s="324"/>
      <c r="AM763" s="493"/>
      <c r="AN763" s="494"/>
      <c r="AO763" s="495"/>
      <c r="AP763" s="388"/>
      <c r="AQ763" s="374"/>
      <c r="AR763" s="329"/>
      <c r="AS763" s="329"/>
    </row>
    <row r="764" spans="37:45" ht="15.75">
      <c r="AK764" s="329"/>
      <c r="AL764" s="324"/>
      <c r="AM764" s="493"/>
      <c r="AN764" s="494"/>
      <c r="AO764" s="495"/>
      <c r="AP764" s="388"/>
      <c r="AQ764" s="374"/>
      <c r="AR764" s="329"/>
      <c r="AS764" s="329"/>
    </row>
    <row r="765" spans="37:45" ht="15.75">
      <c r="AK765" s="329"/>
      <c r="AL765" s="324"/>
      <c r="AM765" s="493"/>
      <c r="AN765" s="494"/>
      <c r="AO765" s="495"/>
      <c r="AP765" s="388"/>
      <c r="AQ765" s="374"/>
      <c r="AR765" s="329"/>
      <c r="AS765" s="329"/>
    </row>
    <row r="766" spans="37:45" ht="15.75">
      <c r="AK766" s="329"/>
      <c r="AL766" s="324"/>
      <c r="AM766" s="493"/>
      <c r="AN766" s="494"/>
      <c r="AO766" s="495"/>
      <c r="AP766" s="388"/>
      <c r="AQ766" s="374"/>
      <c r="AR766" s="329"/>
      <c r="AS766" s="329"/>
    </row>
    <row r="767" spans="37:45" ht="15.75">
      <c r="AK767" s="329"/>
      <c r="AL767" s="324"/>
      <c r="AM767" s="493"/>
      <c r="AN767" s="494"/>
      <c r="AO767" s="495"/>
      <c r="AP767" s="388"/>
      <c r="AQ767" s="374"/>
      <c r="AR767" s="329"/>
      <c r="AS767" s="329"/>
    </row>
    <row r="768" spans="37:45" ht="15.75">
      <c r="AK768" s="329"/>
      <c r="AL768" s="324"/>
      <c r="AM768" s="493"/>
      <c r="AN768" s="494"/>
      <c r="AO768" s="495"/>
      <c r="AP768" s="388"/>
      <c r="AQ768" s="374"/>
      <c r="AR768" s="329"/>
      <c r="AS768" s="329"/>
    </row>
    <row r="769" spans="37:45" ht="15.75">
      <c r="AK769" s="329"/>
      <c r="AL769" s="324"/>
      <c r="AM769" s="493"/>
      <c r="AN769" s="494"/>
      <c r="AO769" s="495"/>
      <c r="AP769" s="388"/>
      <c r="AQ769" s="374"/>
      <c r="AR769" s="329"/>
      <c r="AS769" s="329"/>
    </row>
    <row r="770" spans="37:45" ht="15.75">
      <c r="AK770" s="329"/>
      <c r="AL770" s="324"/>
      <c r="AM770" s="493"/>
      <c r="AN770" s="494"/>
      <c r="AO770" s="495"/>
      <c r="AP770" s="388"/>
      <c r="AQ770" s="374"/>
      <c r="AR770" s="329"/>
      <c r="AS770" s="329"/>
    </row>
    <row r="771" spans="37:45" ht="15.75">
      <c r="AK771" s="329"/>
      <c r="AL771" s="324"/>
      <c r="AM771" s="493"/>
      <c r="AN771" s="494"/>
      <c r="AO771" s="495"/>
      <c r="AP771" s="388"/>
      <c r="AQ771" s="374"/>
      <c r="AR771" s="329"/>
      <c r="AS771" s="329"/>
    </row>
    <row r="772" spans="37:45" ht="15.75">
      <c r="AK772" s="329"/>
      <c r="AL772" s="324"/>
      <c r="AM772" s="493"/>
      <c r="AN772" s="494"/>
      <c r="AO772" s="495"/>
      <c r="AP772" s="388"/>
      <c r="AQ772" s="374"/>
      <c r="AR772" s="329"/>
      <c r="AS772" s="329"/>
    </row>
    <row r="773" spans="37:45" ht="15.75">
      <c r="AK773" s="329"/>
      <c r="AL773" s="324"/>
      <c r="AM773" s="493"/>
      <c r="AN773" s="494"/>
      <c r="AO773" s="495"/>
      <c r="AP773" s="388"/>
      <c r="AQ773" s="374"/>
      <c r="AR773" s="329"/>
      <c r="AS773" s="329"/>
    </row>
    <row r="774" spans="37:45" ht="15.75">
      <c r="AK774" s="329"/>
      <c r="AL774" s="324"/>
      <c r="AM774" s="493"/>
      <c r="AN774" s="494"/>
      <c r="AO774" s="495"/>
      <c r="AP774" s="388"/>
      <c r="AQ774" s="374"/>
      <c r="AR774" s="329"/>
      <c r="AS774" s="329"/>
    </row>
    <row r="775" spans="37:45" ht="15.75">
      <c r="AK775" s="329"/>
      <c r="AL775" s="324"/>
      <c r="AM775" s="493"/>
      <c r="AN775" s="494"/>
      <c r="AO775" s="495"/>
      <c r="AP775" s="388"/>
      <c r="AQ775" s="374"/>
      <c r="AR775" s="329"/>
      <c r="AS775" s="329"/>
    </row>
    <row r="776" spans="37:45" ht="15.75">
      <c r="AK776" s="329"/>
      <c r="AL776" s="324"/>
      <c r="AM776" s="493"/>
      <c r="AN776" s="494"/>
      <c r="AO776" s="495"/>
      <c r="AP776" s="388"/>
      <c r="AQ776" s="374"/>
      <c r="AR776" s="329"/>
      <c r="AS776" s="329"/>
    </row>
    <row r="777" spans="37:45" ht="15.75">
      <c r="AK777" s="329"/>
      <c r="AL777" s="324"/>
      <c r="AM777" s="493"/>
      <c r="AN777" s="494"/>
      <c r="AO777" s="495"/>
      <c r="AP777" s="388"/>
      <c r="AQ777" s="374"/>
      <c r="AR777" s="329"/>
      <c r="AS777" s="329"/>
    </row>
    <row r="778" spans="37:45" ht="15.75">
      <c r="AK778" s="329"/>
      <c r="AL778" s="324"/>
      <c r="AM778" s="493"/>
      <c r="AN778" s="494"/>
      <c r="AO778" s="495"/>
      <c r="AP778" s="388"/>
      <c r="AQ778" s="374"/>
      <c r="AR778" s="329"/>
      <c r="AS778" s="329"/>
    </row>
    <row r="779" spans="37:45" ht="15.75">
      <c r="AK779" s="329"/>
      <c r="AL779" s="324"/>
      <c r="AM779" s="493"/>
      <c r="AN779" s="494"/>
      <c r="AO779" s="495"/>
      <c r="AP779" s="388"/>
      <c r="AQ779" s="374"/>
      <c r="AR779" s="329"/>
      <c r="AS779" s="329"/>
    </row>
    <row r="780" spans="37:45" ht="15.75">
      <c r="AK780" s="329"/>
      <c r="AL780" s="324"/>
      <c r="AM780" s="493"/>
      <c r="AN780" s="494"/>
      <c r="AO780" s="495"/>
      <c r="AP780" s="388"/>
      <c r="AQ780" s="374"/>
      <c r="AR780" s="329"/>
      <c r="AS780" s="329"/>
    </row>
    <row r="781" spans="37:45" ht="15.75">
      <c r="AK781" s="329"/>
      <c r="AL781" s="324"/>
      <c r="AM781" s="493"/>
      <c r="AN781" s="494"/>
      <c r="AO781" s="495"/>
      <c r="AP781" s="388"/>
      <c r="AQ781" s="374"/>
      <c r="AR781" s="329"/>
      <c r="AS781" s="329"/>
    </row>
    <row r="782" spans="37:45" ht="15.75">
      <c r="AK782" s="329"/>
      <c r="AL782" s="324"/>
      <c r="AM782" s="493"/>
      <c r="AN782" s="494"/>
      <c r="AO782" s="495"/>
      <c r="AP782" s="388"/>
      <c r="AQ782" s="374"/>
      <c r="AR782" s="329"/>
      <c r="AS782" s="329"/>
    </row>
    <row r="783" spans="37:45" ht="15.75">
      <c r="AK783" s="329"/>
      <c r="AL783" s="324"/>
      <c r="AM783" s="493"/>
      <c r="AN783" s="494"/>
      <c r="AO783" s="495"/>
      <c r="AP783" s="388"/>
      <c r="AQ783" s="374"/>
      <c r="AR783" s="329"/>
      <c r="AS783" s="329"/>
    </row>
    <row r="784" spans="37:45" ht="15.75">
      <c r="AK784" s="329"/>
      <c r="AL784" s="324"/>
      <c r="AM784" s="493"/>
      <c r="AN784" s="494"/>
      <c r="AO784" s="495"/>
      <c r="AP784" s="388"/>
      <c r="AQ784" s="374"/>
      <c r="AR784" s="329"/>
      <c r="AS784" s="329"/>
    </row>
    <row r="785" spans="37:45" ht="15.75">
      <c r="AK785" s="329"/>
      <c r="AL785" s="324"/>
      <c r="AM785" s="493"/>
      <c r="AN785" s="494"/>
      <c r="AO785" s="495"/>
      <c r="AP785" s="388"/>
      <c r="AQ785" s="374"/>
      <c r="AR785" s="329"/>
      <c r="AS785" s="329"/>
    </row>
    <row r="786" spans="37:45" ht="15.75">
      <c r="AK786" s="329"/>
      <c r="AL786" s="324"/>
      <c r="AM786" s="493"/>
      <c r="AN786" s="494"/>
      <c r="AO786" s="495"/>
      <c r="AP786" s="388"/>
      <c r="AQ786" s="374"/>
      <c r="AR786" s="329"/>
      <c r="AS786" s="329"/>
    </row>
    <row r="787" spans="37:45" ht="15.75">
      <c r="AK787" s="329"/>
      <c r="AL787" s="324"/>
      <c r="AM787" s="493"/>
      <c r="AN787" s="494"/>
      <c r="AO787" s="495"/>
      <c r="AP787" s="388"/>
      <c r="AQ787" s="374"/>
      <c r="AR787" s="329"/>
      <c r="AS787" s="329"/>
    </row>
    <row r="788" spans="37:45" ht="15.75">
      <c r="AK788" s="329"/>
      <c r="AL788" s="324"/>
      <c r="AM788" s="493"/>
      <c r="AN788" s="494"/>
      <c r="AO788" s="495"/>
      <c r="AP788" s="388"/>
      <c r="AQ788" s="374"/>
      <c r="AR788" s="329"/>
      <c r="AS788" s="329"/>
    </row>
    <row r="789" spans="37:45" ht="15.75">
      <c r="AK789" s="329"/>
      <c r="AL789" s="324"/>
      <c r="AM789" s="493"/>
      <c r="AN789" s="494"/>
      <c r="AO789" s="495"/>
      <c r="AP789" s="388"/>
      <c r="AQ789" s="374"/>
      <c r="AR789" s="329"/>
      <c r="AS789" s="329"/>
    </row>
    <row r="790" spans="37:45" ht="15.75">
      <c r="AK790" s="329"/>
      <c r="AL790" s="324"/>
      <c r="AM790" s="493"/>
      <c r="AN790" s="494"/>
      <c r="AO790" s="495"/>
      <c r="AP790" s="388"/>
      <c r="AQ790" s="374"/>
      <c r="AR790" s="329"/>
      <c r="AS790" s="329"/>
    </row>
    <row r="791" spans="37:45" ht="15.75">
      <c r="AK791" s="329"/>
      <c r="AL791" s="324"/>
      <c r="AM791" s="493"/>
      <c r="AN791" s="494"/>
      <c r="AO791" s="495"/>
      <c r="AP791" s="388"/>
      <c r="AQ791" s="374"/>
      <c r="AR791" s="329"/>
      <c r="AS791" s="329"/>
    </row>
    <row r="792" spans="37:45" ht="15.75">
      <c r="AK792" s="329"/>
      <c r="AL792" s="324"/>
      <c r="AM792" s="493"/>
      <c r="AN792" s="494"/>
      <c r="AO792" s="495"/>
      <c r="AP792" s="388"/>
      <c r="AQ792" s="374"/>
      <c r="AR792" s="329"/>
      <c r="AS792" s="329"/>
    </row>
    <row r="793" spans="37:45" ht="15.75">
      <c r="AK793" s="329"/>
      <c r="AL793" s="324"/>
      <c r="AM793" s="493"/>
      <c r="AN793" s="494"/>
      <c r="AO793" s="495"/>
      <c r="AP793" s="388"/>
      <c r="AQ793" s="374"/>
      <c r="AR793" s="329"/>
      <c r="AS793" s="329"/>
    </row>
    <row r="794" spans="37:45" ht="15.75">
      <c r="AK794" s="329"/>
      <c r="AL794" s="324"/>
      <c r="AM794" s="493"/>
      <c r="AN794" s="494"/>
      <c r="AO794" s="495"/>
      <c r="AP794" s="388"/>
      <c r="AQ794" s="374"/>
      <c r="AR794" s="329"/>
      <c r="AS794" s="329"/>
    </row>
    <row r="795" spans="37:45" ht="15.75">
      <c r="AK795" s="329"/>
      <c r="AL795" s="324"/>
      <c r="AM795" s="493"/>
      <c r="AN795" s="494"/>
      <c r="AO795" s="495"/>
      <c r="AP795" s="388"/>
      <c r="AQ795" s="374"/>
      <c r="AR795" s="329"/>
      <c r="AS795" s="329"/>
    </row>
    <row r="796" spans="37:45" ht="15.75">
      <c r="AK796" s="329"/>
      <c r="AL796" s="324"/>
      <c r="AM796" s="493"/>
      <c r="AN796" s="494"/>
      <c r="AO796" s="495"/>
      <c r="AP796" s="388"/>
      <c r="AQ796" s="374"/>
      <c r="AR796" s="329"/>
      <c r="AS796" s="329"/>
    </row>
    <row r="797" spans="37:45" ht="15.75">
      <c r="AK797" s="329"/>
      <c r="AL797" s="324"/>
      <c r="AM797" s="493"/>
      <c r="AN797" s="494"/>
      <c r="AO797" s="495"/>
      <c r="AP797" s="388"/>
      <c r="AQ797" s="374"/>
      <c r="AR797" s="329"/>
      <c r="AS797" s="329"/>
    </row>
    <row r="798" spans="37:45" ht="15.75">
      <c r="AK798" s="329"/>
      <c r="AL798" s="324"/>
      <c r="AM798" s="493"/>
      <c r="AN798" s="494"/>
      <c r="AO798" s="495"/>
      <c r="AP798" s="388"/>
      <c r="AQ798" s="374"/>
      <c r="AR798" s="329"/>
      <c r="AS798" s="329"/>
    </row>
    <row r="799" spans="37:45" ht="15.75">
      <c r="AK799" s="329"/>
      <c r="AL799" s="324"/>
      <c r="AM799" s="493"/>
      <c r="AN799" s="494"/>
      <c r="AO799" s="495"/>
      <c r="AP799" s="388"/>
      <c r="AQ799" s="374"/>
      <c r="AR799" s="329"/>
      <c r="AS799" s="329"/>
    </row>
    <row r="800" spans="37:45" ht="15.75">
      <c r="AK800" s="329"/>
      <c r="AL800" s="324"/>
      <c r="AM800" s="493"/>
      <c r="AN800" s="494"/>
      <c r="AO800" s="495"/>
      <c r="AP800" s="388"/>
      <c r="AQ800" s="374"/>
      <c r="AR800" s="329"/>
      <c r="AS800" s="329"/>
    </row>
    <row r="801" spans="37:45" ht="15.75">
      <c r="AK801" s="329"/>
      <c r="AL801" s="324"/>
      <c r="AM801" s="493"/>
      <c r="AN801" s="494"/>
      <c r="AO801" s="495"/>
      <c r="AP801" s="388"/>
      <c r="AQ801" s="374"/>
      <c r="AR801" s="329"/>
      <c r="AS801" s="329"/>
    </row>
    <row r="802" spans="37:45" ht="15.75">
      <c r="AK802" s="329"/>
      <c r="AL802" s="324"/>
      <c r="AM802" s="493"/>
      <c r="AN802" s="494"/>
      <c r="AO802" s="495"/>
      <c r="AP802" s="388"/>
      <c r="AQ802" s="374"/>
      <c r="AR802" s="329"/>
      <c r="AS802" s="329"/>
    </row>
    <row r="803" spans="37:45" ht="15.75">
      <c r="AK803" s="329"/>
      <c r="AL803" s="324"/>
      <c r="AM803" s="493"/>
      <c r="AN803" s="494"/>
      <c r="AO803" s="495"/>
      <c r="AP803" s="388"/>
      <c r="AQ803" s="374"/>
      <c r="AR803" s="329"/>
      <c r="AS803" s="329"/>
    </row>
    <row r="804" spans="37:45" ht="15.75">
      <c r="AK804" s="329"/>
      <c r="AL804" s="324"/>
      <c r="AM804" s="493"/>
      <c r="AN804" s="494"/>
      <c r="AO804" s="495"/>
      <c r="AP804" s="388"/>
      <c r="AQ804" s="374"/>
      <c r="AR804" s="329"/>
      <c r="AS804" s="329"/>
    </row>
    <row r="805" spans="37:45" ht="15.75">
      <c r="AK805" s="329"/>
      <c r="AL805" s="324"/>
      <c r="AM805" s="493"/>
      <c r="AN805" s="494"/>
      <c r="AO805" s="495"/>
      <c r="AP805" s="388"/>
      <c r="AQ805" s="374"/>
      <c r="AR805" s="329"/>
      <c r="AS805" s="329"/>
    </row>
    <row r="806" spans="37:45" ht="15.75">
      <c r="AK806" s="329"/>
      <c r="AL806" s="324"/>
      <c r="AM806" s="493"/>
      <c r="AN806" s="494"/>
      <c r="AO806" s="495"/>
      <c r="AP806" s="388"/>
      <c r="AQ806" s="374"/>
      <c r="AR806" s="329"/>
      <c r="AS806" s="329"/>
    </row>
    <row r="807" spans="37:45" ht="15.75">
      <c r="AK807" s="329"/>
      <c r="AL807" s="324"/>
      <c r="AM807" s="493"/>
      <c r="AN807" s="494"/>
      <c r="AO807" s="495"/>
      <c r="AP807" s="388"/>
      <c r="AQ807" s="374"/>
      <c r="AR807" s="329"/>
      <c r="AS807" s="329"/>
    </row>
    <row r="808" spans="37:45" ht="15.75">
      <c r="AK808" s="329"/>
      <c r="AL808" s="324"/>
      <c r="AM808" s="493"/>
      <c r="AN808" s="494"/>
      <c r="AO808" s="495"/>
      <c r="AP808" s="388"/>
      <c r="AQ808" s="374"/>
      <c r="AR808" s="329"/>
      <c r="AS808" s="329"/>
    </row>
    <row r="809" spans="37:45" ht="15.75">
      <c r="AK809" s="329"/>
      <c r="AL809" s="324"/>
      <c r="AM809" s="493"/>
      <c r="AN809" s="494"/>
      <c r="AO809" s="495"/>
      <c r="AP809" s="388"/>
      <c r="AQ809" s="374"/>
      <c r="AR809" s="329"/>
      <c r="AS809" s="329"/>
    </row>
    <row r="810" spans="37:45" ht="15.75">
      <c r="AK810" s="329"/>
      <c r="AL810" s="324"/>
      <c r="AM810" s="493"/>
      <c r="AN810" s="494"/>
      <c r="AO810" s="495"/>
      <c r="AP810" s="388"/>
      <c r="AQ810" s="374"/>
      <c r="AR810" s="329"/>
      <c r="AS810" s="329"/>
    </row>
    <row r="811" spans="37:45" ht="15.75">
      <c r="AK811" s="329"/>
      <c r="AL811" s="324"/>
      <c r="AM811" s="493"/>
      <c r="AN811" s="494"/>
      <c r="AO811" s="495"/>
      <c r="AP811" s="388"/>
      <c r="AQ811" s="374"/>
      <c r="AR811" s="329"/>
      <c r="AS811" s="329"/>
    </row>
    <row r="812" spans="37:45" ht="15.75">
      <c r="AK812" s="329"/>
      <c r="AL812" s="324"/>
      <c r="AM812" s="493"/>
      <c r="AN812" s="494"/>
      <c r="AO812" s="495"/>
      <c r="AP812" s="388"/>
      <c r="AQ812" s="374"/>
      <c r="AR812" s="329"/>
      <c r="AS812" s="329"/>
    </row>
    <row r="813" spans="37:45" ht="15.75">
      <c r="AK813" s="329"/>
      <c r="AL813" s="324"/>
      <c r="AM813" s="493"/>
      <c r="AN813" s="494"/>
      <c r="AO813" s="495"/>
      <c r="AP813" s="388"/>
      <c r="AQ813" s="374"/>
      <c r="AR813" s="329"/>
      <c r="AS813" s="329"/>
    </row>
    <row r="814" spans="37:45" ht="15.75">
      <c r="AK814" s="329"/>
      <c r="AL814" s="324"/>
      <c r="AM814" s="493"/>
      <c r="AN814" s="494"/>
      <c r="AO814" s="495"/>
      <c r="AP814" s="388"/>
      <c r="AQ814" s="374"/>
      <c r="AR814" s="329"/>
      <c r="AS814" s="329"/>
    </row>
    <row r="815" spans="37:45" ht="15.75">
      <c r="AK815" s="329"/>
      <c r="AL815" s="324"/>
      <c r="AM815" s="493"/>
      <c r="AN815" s="494"/>
      <c r="AO815" s="495"/>
      <c r="AP815" s="388"/>
      <c r="AQ815" s="374"/>
      <c r="AR815" s="329"/>
      <c r="AS815" s="329"/>
    </row>
    <row r="816" spans="37:45" ht="15.75">
      <c r="AK816" s="329"/>
      <c r="AL816" s="324"/>
      <c r="AM816" s="493"/>
      <c r="AN816" s="494"/>
      <c r="AO816" s="495"/>
      <c r="AP816" s="388"/>
      <c r="AQ816" s="374"/>
      <c r="AR816" s="329"/>
      <c r="AS816" s="329"/>
    </row>
    <row r="817" spans="37:45" ht="15.75">
      <c r="AK817" s="329"/>
      <c r="AL817" s="324"/>
      <c r="AM817" s="493"/>
      <c r="AN817" s="494"/>
      <c r="AO817" s="495"/>
      <c r="AP817" s="388"/>
      <c r="AQ817" s="374"/>
      <c r="AR817" s="329"/>
      <c r="AS817" s="329"/>
    </row>
    <row r="818" spans="37:45" ht="15.75">
      <c r="AK818" s="329"/>
      <c r="AL818" s="324"/>
      <c r="AM818" s="493"/>
      <c r="AN818" s="494"/>
      <c r="AO818" s="495"/>
      <c r="AP818" s="388"/>
      <c r="AQ818" s="374"/>
      <c r="AR818" s="329"/>
      <c r="AS818" s="329"/>
    </row>
    <row r="819" spans="37:45" ht="15.75">
      <c r="AK819" s="329"/>
      <c r="AL819" s="324"/>
      <c r="AM819" s="493"/>
      <c r="AN819" s="494"/>
      <c r="AO819" s="495"/>
      <c r="AP819" s="388"/>
      <c r="AQ819" s="374"/>
      <c r="AR819" s="329"/>
      <c r="AS819" s="329"/>
    </row>
    <row r="820" spans="37:45" ht="15.75">
      <c r="AK820" s="329"/>
      <c r="AL820" s="324"/>
      <c r="AM820" s="493"/>
      <c r="AN820" s="494"/>
      <c r="AO820" s="495"/>
      <c r="AP820" s="388"/>
      <c r="AQ820" s="374"/>
      <c r="AR820" s="329"/>
      <c r="AS820" s="329"/>
    </row>
    <row r="821" spans="37:45" ht="15.75">
      <c r="AK821" s="329"/>
      <c r="AL821" s="324"/>
      <c r="AM821" s="493"/>
      <c r="AN821" s="494"/>
      <c r="AO821" s="495"/>
      <c r="AP821" s="388"/>
      <c r="AQ821" s="374"/>
      <c r="AR821" s="329"/>
      <c r="AS821" s="329"/>
    </row>
    <row r="822" spans="37:45" ht="15.75">
      <c r="AK822" s="329"/>
      <c r="AL822" s="324"/>
      <c r="AM822" s="493"/>
      <c r="AN822" s="494"/>
      <c r="AO822" s="495"/>
      <c r="AP822" s="388"/>
      <c r="AQ822" s="374"/>
      <c r="AR822" s="329"/>
      <c r="AS822" s="329"/>
    </row>
    <row r="823" spans="37:45" ht="15.75">
      <c r="AK823" s="329"/>
      <c r="AL823" s="324"/>
      <c r="AM823" s="493"/>
      <c r="AN823" s="494"/>
      <c r="AO823" s="495"/>
      <c r="AP823" s="388"/>
      <c r="AQ823" s="374"/>
      <c r="AR823" s="329"/>
      <c r="AS823" s="329"/>
    </row>
    <row r="824" spans="37:45" ht="15.75">
      <c r="AK824" s="329"/>
      <c r="AL824" s="324"/>
      <c r="AM824" s="493"/>
      <c r="AN824" s="494"/>
      <c r="AO824" s="495"/>
      <c r="AP824" s="388"/>
      <c r="AQ824" s="374"/>
      <c r="AR824" s="329"/>
      <c r="AS824" s="329"/>
    </row>
    <row r="825" spans="37:45" ht="15.75">
      <c r="AK825" s="329"/>
      <c r="AL825" s="324"/>
      <c r="AM825" s="493"/>
      <c r="AN825" s="494"/>
      <c r="AO825" s="495"/>
      <c r="AP825" s="388"/>
      <c r="AQ825" s="374"/>
      <c r="AR825" s="329"/>
      <c r="AS825" s="329"/>
    </row>
    <row r="826" spans="37:45" ht="15.75">
      <c r="AK826" s="329"/>
      <c r="AL826" s="324"/>
      <c r="AM826" s="493"/>
      <c r="AN826" s="494"/>
      <c r="AO826" s="495"/>
      <c r="AP826" s="388"/>
      <c r="AQ826" s="374"/>
      <c r="AR826" s="329"/>
      <c r="AS826" s="329"/>
    </row>
    <row r="827" spans="37:45" ht="15.75">
      <c r="AK827" s="329"/>
      <c r="AL827" s="324"/>
      <c r="AM827" s="493"/>
      <c r="AN827" s="494"/>
      <c r="AO827" s="495"/>
      <c r="AP827" s="388"/>
      <c r="AQ827" s="374"/>
      <c r="AR827" s="329"/>
      <c r="AS827" s="329"/>
    </row>
    <row r="828" spans="37:45" ht="15.75">
      <c r="AK828" s="329"/>
      <c r="AL828" s="324"/>
      <c r="AM828" s="493"/>
      <c r="AN828" s="494"/>
      <c r="AO828" s="495"/>
      <c r="AP828" s="388"/>
      <c r="AQ828" s="374"/>
      <c r="AR828" s="329"/>
      <c r="AS828" s="329"/>
    </row>
    <row r="829" spans="37:45" ht="15.75">
      <c r="AK829" s="329"/>
      <c r="AL829" s="324"/>
      <c r="AM829" s="493"/>
      <c r="AN829" s="494"/>
      <c r="AO829" s="495"/>
      <c r="AP829" s="388"/>
      <c r="AQ829" s="374"/>
      <c r="AR829" s="329"/>
      <c r="AS829" s="329"/>
    </row>
    <row r="830" spans="37:45" ht="15.75">
      <c r="AK830" s="329"/>
      <c r="AL830" s="324"/>
      <c r="AM830" s="493"/>
      <c r="AN830" s="494"/>
      <c r="AO830" s="495"/>
      <c r="AP830" s="388"/>
      <c r="AQ830" s="374"/>
      <c r="AR830" s="329"/>
      <c r="AS830" s="329"/>
    </row>
    <row r="831" spans="37:45" ht="15.75">
      <c r="AK831" s="329"/>
      <c r="AL831" s="324"/>
      <c r="AM831" s="493"/>
      <c r="AN831" s="494"/>
      <c r="AO831" s="495"/>
      <c r="AP831" s="388"/>
      <c r="AQ831" s="374"/>
      <c r="AR831" s="329"/>
      <c r="AS831" s="329"/>
    </row>
    <row r="832" spans="37:45" ht="15.75">
      <c r="AK832" s="329"/>
      <c r="AL832" s="324"/>
      <c r="AM832" s="493"/>
      <c r="AN832" s="494"/>
      <c r="AO832" s="495"/>
      <c r="AP832" s="388"/>
      <c r="AQ832" s="374"/>
      <c r="AR832" s="329"/>
      <c r="AS832" s="329"/>
    </row>
    <row r="833" spans="37:45" ht="15.75">
      <c r="AK833" s="329"/>
      <c r="AL833" s="324"/>
      <c r="AM833" s="493"/>
      <c r="AN833" s="494"/>
      <c r="AO833" s="495"/>
      <c r="AP833" s="388"/>
      <c r="AQ833" s="374"/>
      <c r="AR833" s="329"/>
      <c r="AS833" s="329"/>
    </row>
    <row r="834" spans="37:45" ht="15.75">
      <c r="AK834" s="329"/>
      <c r="AL834" s="324"/>
      <c r="AM834" s="493"/>
      <c r="AN834" s="494"/>
      <c r="AO834" s="495"/>
      <c r="AP834" s="388"/>
      <c r="AQ834" s="374"/>
      <c r="AR834" s="329"/>
      <c r="AS834" s="329"/>
    </row>
    <row r="835" spans="37:45" ht="15.75">
      <c r="AK835" s="329"/>
      <c r="AL835" s="324"/>
      <c r="AM835" s="493"/>
      <c r="AN835" s="494"/>
      <c r="AO835" s="495"/>
      <c r="AP835" s="388"/>
      <c r="AQ835" s="374"/>
      <c r="AR835" s="329"/>
      <c r="AS835" s="329"/>
    </row>
    <row r="836" spans="37:45" ht="15.75">
      <c r="AK836" s="329"/>
      <c r="AL836" s="324"/>
      <c r="AM836" s="493"/>
      <c r="AN836" s="494"/>
      <c r="AO836" s="495"/>
      <c r="AP836" s="388"/>
      <c r="AQ836" s="374"/>
      <c r="AR836" s="329"/>
      <c r="AS836" s="329"/>
    </row>
    <row r="837" spans="37:45" ht="15.75">
      <c r="AK837" s="329"/>
      <c r="AL837" s="324"/>
      <c r="AM837" s="493"/>
      <c r="AN837" s="494"/>
      <c r="AO837" s="495"/>
      <c r="AP837" s="388"/>
      <c r="AQ837" s="374"/>
      <c r="AR837" s="329"/>
      <c r="AS837" s="329"/>
    </row>
    <row r="838" spans="37:45" ht="15.75">
      <c r="AK838" s="329"/>
      <c r="AL838" s="324"/>
      <c r="AM838" s="493"/>
      <c r="AN838" s="494"/>
      <c r="AO838" s="495"/>
      <c r="AP838" s="388"/>
      <c r="AQ838" s="374"/>
      <c r="AR838" s="329"/>
      <c r="AS838" s="329"/>
    </row>
    <row r="839" spans="37:45" ht="15.75">
      <c r="AK839" s="329"/>
      <c r="AL839" s="324"/>
      <c r="AM839" s="493"/>
      <c r="AN839" s="494"/>
      <c r="AO839" s="495"/>
      <c r="AP839" s="388"/>
      <c r="AQ839" s="374"/>
      <c r="AR839" s="329"/>
      <c r="AS839" s="329"/>
    </row>
    <row r="840" spans="37:45" ht="15.75">
      <c r="AK840" s="329"/>
      <c r="AL840" s="324"/>
      <c r="AM840" s="493"/>
      <c r="AN840" s="494"/>
      <c r="AO840" s="495"/>
      <c r="AP840" s="388"/>
      <c r="AQ840" s="374"/>
      <c r="AR840" s="329"/>
      <c r="AS840" s="329"/>
    </row>
    <row r="841" spans="37:45" ht="15.75">
      <c r="AK841" s="329"/>
      <c r="AL841" s="324"/>
      <c r="AM841" s="493"/>
      <c r="AN841" s="494"/>
      <c r="AO841" s="495"/>
      <c r="AP841" s="388"/>
      <c r="AQ841" s="374"/>
      <c r="AR841" s="329"/>
      <c r="AS841" s="329"/>
    </row>
    <row r="842" spans="37:45" ht="15.75">
      <c r="AK842" s="329"/>
      <c r="AL842" s="324"/>
      <c r="AM842" s="493"/>
      <c r="AN842" s="494"/>
      <c r="AO842" s="495"/>
      <c r="AP842" s="388"/>
      <c r="AQ842" s="374"/>
      <c r="AR842" s="329"/>
      <c r="AS842" s="329"/>
    </row>
    <row r="843" spans="37:45" ht="15.75">
      <c r="AK843" s="329"/>
      <c r="AL843" s="324"/>
      <c r="AM843" s="493"/>
      <c r="AN843" s="494"/>
      <c r="AO843" s="495"/>
      <c r="AP843" s="388"/>
      <c r="AQ843" s="374"/>
      <c r="AR843" s="329"/>
      <c r="AS843" s="329"/>
    </row>
    <row r="844" spans="37:45" ht="15.75">
      <c r="AK844" s="329"/>
      <c r="AL844" s="324"/>
      <c r="AM844" s="493"/>
      <c r="AN844" s="494"/>
      <c r="AO844" s="495"/>
      <c r="AP844" s="388"/>
      <c r="AQ844" s="374"/>
      <c r="AR844" s="329"/>
      <c r="AS844" s="329"/>
    </row>
    <row r="845" spans="37:45" ht="15.75">
      <c r="AK845" s="329"/>
      <c r="AL845" s="324"/>
      <c r="AM845" s="493"/>
      <c r="AN845" s="494"/>
      <c r="AO845" s="495"/>
      <c r="AP845" s="388"/>
      <c r="AQ845" s="374"/>
      <c r="AR845" s="329"/>
      <c r="AS845" s="329"/>
    </row>
    <row r="846" spans="37:45" ht="15.75">
      <c r="AK846" s="329"/>
      <c r="AL846" s="324"/>
      <c r="AM846" s="493"/>
      <c r="AN846" s="494"/>
      <c r="AO846" s="495"/>
      <c r="AP846" s="388"/>
      <c r="AQ846" s="374"/>
      <c r="AR846" s="329"/>
      <c r="AS846" s="329"/>
    </row>
    <row r="847" spans="37:45" ht="15.75">
      <c r="AK847" s="329"/>
      <c r="AL847" s="324"/>
      <c r="AM847" s="493"/>
      <c r="AN847" s="494"/>
      <c r="AO847" s="495"/>
      <c r="AP847" s="388"/>
      <c r="AQ847" s="374"/>
      <c r="AR847" s="329"/>
      <c r="AS847" s="329"/>
    </row>
    <row r="848" spans="37:45" ht="15.75">
      <c r="AK848" s="329"/>
      <c r="AL848" s="324"/>
      <c r="AM848" s="493"/>
      <c r="AN848" s="494"/>
      <c r="AO848" s="495"/>
      <c r="AP848" s="388"/>
      <c r="AQ848" s="374"/>
      <c r="AR848" s="329"/>
      <c r="AS848" s="329"/>
    </row>
    <row r="849" spans="37:45" ht="15.75">
      <c r="AK849" s="329"/>
      <c r="AL849" s="324"/>
      <c r="AM849" s="493"/>
      <c r="AN849" s="494"/>
      <c r="AO849" s="495"/>
      <c r="AP849" s="388"/>
      <c r="AQ849" s="374"/>
      <c r="AR849" s="329"/>
      <c r="AS849" s="329"/>
    </row>
    <row r="850" spans="37:45" ht="15.75">
      <c r="AK850" s="329"/>
      <c r="AL850" s="324"/>
      <c r="AM850" s="493"/>
      <c r="AN850" s="494"/>
      <c r="AO850" s="495"/>
      <c r="AP850" s="388"/>
      <c r="AQ850" s="374"/>
      <c r="AR850" s="329"/>
      <c r="AS850" s="329"/>
    </row>
    <row r="851" spans="37:45" ht="15.75">
      <c r="AK851" s="329"/>
      <c r="AL851" s="324"/>
      <c r="AM851" s="493"/>
      <c r="AN851" s="494"/>
      <c r="AO851" s="495"/>
      <c r="AP851" s="388"/>
      <c r="AQ851" s="374"/>
      <c r="AR851" s="329"/>
      <c r="AS851" s="329"/>
    </row>
    <row r="852" spans="37:45" ht="15.75">
      <c r="AK852" s="329"/>
      <c r="AL852" s="324"/>
      <c r="AM852" s="493"/>
      <c r="AN852" s="494"/>
      <c r="AO852" s="495"/>
      <c r="AP852" s="388"/>
      <c r="AQ852" s="374"/>
      <c r="AR852" s="329"/>
      <c r="AS852" s="329"/>
    </row>
    <row r="853" spans="37:45" ht="15.75">
      <c r="AK853" s="329"/>
      <c r="AL853" s="324"/>
      <c r="AM853" s="493"/>
      <c r="AN853" s="494"/>
      <c r="AO853" s="495"/>
      <c r="AP853" s="388"/>
      <c r="AQ853" s="374"/>
      <c r="AR853" s="329"/>
      <c r="AS853" s="329"/>
    </row>
    <row r="854" spans="37:45" ht="15.75">
      <c r="AK854" s="329"/>
      <c r="AL854" s="324"/>
      <c r="AM854" s="493"/>
      <c r="AN854" s="494"/>
      <c r="AO854" s="495"/>
      <c r="AP854" s="388"/>
      <c r="AQ854" s="374"/>
      <c r="AR854" s="329"/>
      <c r="AS854" s="329"/>
    </row>
    <row r="855" spans="37:45" ht="15.75">
      <c r="AK855" s="329"/>
      <c r="AL855" s="324"/>
      <c r="AM855" s="493"/>
      <c r="AN855" s="494"/>
      <c r="AO855" s="495"/>
      <c r="AP855" s="388"/>
      <c r="AQ855" s="374"/>
      <c r="AR855" s="329"/>
      <c r="AS855" s="329"/>
    </row>
    <row r="856" spans="37:45" ht="15.75">
      <c r="AK856" s="329"/>
      <c r="AL856" s="324"/>
      <c r="AM856" s="493"/>
      <c r="AN856" s="494"/>
      <c r="AO856" s="495"/>
      <c r="AP856" s="388"/>
      <c r="AQ856" s="374"/>
      <c r="AR856" s="329"/>
      <c r="AS856" s="329"/>
    </row>
    <row r="857" spans="37:45" ht="15.75">
      <c r="AK857" s="329"/>
      <c r="AL857" s="324"/>
      <c r="AM857" s="493"/>
      <c r="AN857" s="494"/>
      <c r="AO857" s="495"/>
      <c r="AP857" s="388"/>
      <c r="AQ857" s="374"/>
      <c r="AR857" s="329"/>
      <c r="AS857" s="329"/>
    </row>
    <row r="858" spans="37:45" ht="15.75">
      <c r="AK858" s="329"/>
      <c r="AL858" s="324"/>
      <c r="AM858" s="493"/>
      <c r="AN858" s="494"/>
      <c r="AO858" s="495"/>
      <c r="AP858" s="388"/>
      <c r="AQ858" s="374"/>
      <c r="AR858" s="329"/>
      <c r="AS858" s="329"/>
    </row>
    <row r="859" spans="37:45" ht="15.75">
      <c r="AK859" s="329"/>
      <c r="AL859" s="324"/>
      <c r="AM859" s="493"/>
      <c r="AN859" s="494"/>
      <c r="AO859" s="495"/>
      <c r="AP859" s="388"/>
      <c r="AQ859" s="374"/>
      <c r="AR859" s="329"/>
      <c r="AS859" s="329"/>
    </row>
    <row r="860" spans="37:45" ht="15.75">
      <c r="AK860" s="329"/>
      <c r="AL860" s="324"/>
      <c r="AM860" s="493"/>
      <c r="AN860" s="494"/>
      <c r="AO860" s="495"/>
      <c r="AP860" s="388"/>
      <c r="AQ860" s="374"/>
      <c r="AR860" s="329"/>
      <c r="AS860" s="329"/>
    </row>
    <row r="861" spans="37:45" ht="15.75">
      <c r="AK861" s="329"/>
      <c r="AL861" s="324"/>
      <c r="AM861" s="493"/>
      <c r="AN861" s="494"/>
      <c r="AO861" s="495"/>
      <c r="AP861" s="388"/>
      <c r="AQ861" s="374"/>
      <c r="AR861" s="329"/>
      <c r="AS861" s="329"/>
    </row>
    <row r="862" spans="37:45" ht="15.75">
      <c r="AK862" s="329"/>
      <c r="AL862" s="324"/>
      <c r="AM862" s="493"/>
      <c r="AN862" s="494"/>
      <c r="AO862" s="495"/>
      <c r="AP862" s="388"/>
      <c r="AQ862" s="374"/>
      <c r="AR862" s="329"/>
      <c r="AS862" s="329"/>
    </row>
    <row r="863" spans="37:45" ht="15.75">
      <c r="AK863" s="329"/>
      <c r="AL863" s="324"/>
      <c r="AM863" s="493"/>
      <c r="AN863" s="494"/>
      <c r="AO863" s="495"/>
      <c r="AP863" s="388"/>
      <c r="AQ863" s="374"/>
      <c r="AR863" s="329"/>
      <c r="AS863" s="329"/>
    </row>
    <row r="864" spans="37:45" ht="15.75">
      <c r="AK864" s="329"/>
      <c r="AL864" s="324"/>
      <c r="AM864" s="493"/>
      <c r="AN864" s="494"/>
      <c r="AO864" s="495"/>
      <c r="AP864" s="388"/>
      <c r="AQ864" s="374"/>
      <c r="AR864" s="329"/>
      <c r="AS864" s="329"/>
    </row>
    <row r="865" spans="37:45" ht="15.75">
      <c r="AK865" s="329"/>
      <c r="AL865" s="324"/>
      <c r="AM865" s="493"/>
      <c r="AN865" s="494"/>
      <c r="AO865" s="495"/>
      <c r="AP865" s="388"/>
      <c r="AQ865" s="374"/>
      <c r="AR865" s="329"/>
      <c r="AS865" s="329"/>
    </row>
    <row r="866" spans="37:45" ht="15.75">
      <c r="AK866" s="329"/>
      <c r="AL866" s="324"/>
      <c r="AM866" s="493"/>
      <c r="AN866" s="494"/>
      <c r="AO866" s="495"/>
      <c r="AP866" s="388"/>
      <c r="AQ866" s="374"/>
      <c r="AR866" s="329"/>
      <c r="AS866" s="329"/>
    </row>
    <row r="867" spans="37:45" ht="15.75">
      <c r="AK867" s="329"/>
      <c r="AL867" s="324"/>
      <c r="AM867" s="493"/>
      <c r="AN867" s="494"/>
      <c r="AO867" s="495"/>
      <c r="AP867" s="388"/>
      <c r="AQ867" s="374"/>
      <c r="AR867" s="329"/>
      <c r="AS867" s="329"/>
    </row>
    <row r="868" spans="37:45" ht="15.75">
      <c r="AK868" s="329"/>
      <c r="AL868" s="324"/>
      <c r="AM868" s="493"/>
      <c r="AN868" s="494"/>
      <c r="AO868" s="495"/>
      <c r="AP868" s="388"/>
      <c r="AQ868" s="374"/>
      <c r="AR868" s="329"/>
      <c r="AS868" s="329"/>
    </row>
    <row r="869" spans="37:45" ht="15.75">
      <c r="AK869" s="329"/>
      <c r="AL869" s="324"/>
      <c r="AM869" s="493"/>
      <c r="AN869" s="494"/>
      <c r="AO869" s="495"/>
      <c r="AP869" s="388"/>
      <c r="AQ869" s="374"/>
      <c r="AR869" s="329"/>
      <c r="AS869" s="329"/>
    </row>
    <row r="870" spans="37:45" ht="15.75">
      <c r="AK870" s="329"/>
      <c r="AL870" s="324"/>
      <c r="AM870" s="493"/>
      <c r="AN870" s="494"/>
      <c r="AO870" s="495"/>
      <c r="AP870" s="388"/>
      <c r="AQ870" s="374"/>
      <c r="AR870" s="329"/>
      <c r="AS870" s="329"/>
    </row>
    <row r="871" spans="37:45" ht="15.75">
      <c r="AK871" s="329"/>
      <c r="AL871" s="324"/>
      <c r="AM871" s="493"/>
      <c r="AN871" s="494"/>
      <c r="AO871" s="495"/>
      <c r="AP871" s="388"/>
      <c r="AQ871" s="374"/>
      <c r="AR871" s="329"/>
      <c r="AS871" s="329"/>
    </row>
    <row r="872" spans="37:45" ht="15.75">
      <c r="AK872" s="329"/>
      <c r="AL872" s="324"/>
      <c r="AM872" s="493"/>
      <c r="AN872" s="494"/>
      <c r="AO872" s="495"/>
      <c r="AP872" s="388"/>
      <c r="AQ872" s="374"/>
      <c r="AR872" s="329"/>
      <c r="AS872" s="329"/>
    </row>
    <row r="873" spans="37:45" ht="15.75">
      <c r="AK873" s="329"/>
      <c r="AL873" s="324"/>
      <c r="AM873" s="493"/>
      <c r="AN873" s="494"/>
      <c r="AO873" s="495"/>
      <c r="AP873" s="388"/>
      <c r="AQ873" s="374"/>
      <c r="AR873" s="329"/>
      <c r="AS873" s="329"/>
    </row>
    <row r="874" spans="37:45" ht="15.75">
      <c r="AK874" s="329"/>
      <c r="AL874" s="324"/>
      <c r="AM874" s="493"/>
      <c r="AN874" s="494"/>
      <c r="AO874" s="495"/>
      <c r="AP874" s="388"/>
      <c r="AQ874" s="374"/>
      <c r="AR874" s="329"/>
      <c r="AS874" s="329"/>
    </row>
    <row r="875" spans="37:45" ht="15.75">
      <c r="AK875" s="329"/>
      <c r="AL875" s="324"/>
      <c r="AM875" s="493"/>
      <c r="AN875" s="494"/>
      <c r="AO875" s="495"/>
      <c r="AP875" s="388"/>
      <c r="AQ875" s="374"/>
      <c r="AR875" s="329"/>
      <c r="AS875" s="329"/>
    </row>
    <row r="876" spans="37:45" ht="15.75">
      <c r="AK876" s="329"/>
      <c r="AL876" s="324"/>
      <c r="AM876" s="493"/>
      <c r="AN876" s="494"/>
      <c r="AO876" s="495"/>
      <c r="AP876" s="388"/>
      <c r="AQ876" s="374"/>
      <c r="AR876" s="329"/>
      <c r="AS876" s="329"/>
    </row>
    <row r="877" spans="37:45" ht="15.75">
      <c r="AK877" s="329"/>
      <c r="AL877" s="324"/>
      <c r="AM877" s="493"/>
      <c r="AN877" s="494"/>
      <c r="AO877" s="495"/>
      <c r="AP877" s="388"/>
      <c r="AQ877" s="374"/>
      <c r="AR877" s="329"/>
      <c r="AS877" s="329"/>
    </row>
    <row r="878" spans="37:45" ht="15.75">
      <c r="AK878" s="329"/>
      <c r="AL878" s="324"/>
      <c r="AM878" s="493"/>
      <c r="AN878" s="494"/>
      <c r="AO878" s="495"/>
      <c r="AP878" s="388"/>
      <c r="AQ878" s="374"/>
      <c r="AR878" s="329"/>
      <c r="AS878" s="329"/>
    </row>
    <row r="879" spans="37:45" ht="15.75">
      <c r="AK879" s="329"/>
      <c r="AL879" s="324"/>
      <c r="AM879" s="493"/>
      <c r="AN879" s="494"/>
      <c r="AO879" s="495"/>
      <c r="AP879" s="388"/>
      <c r="AQ879" s="374"/>
      <c r="AR879" s="329"/>
      <c r="AS879" s="329"/>
    </row>
    <row r="880" spans="37:45" ht="15.75">
      <c r="AK880" s="329"/>
      <c r="AL880" s="324"/>
      <c r="AM880" s="493"/>
      <c r="AN880" s="494"/>
      <c r="AO880" s="495"/>
      <c r="AP880" s="388"/>
      <c r="AQ880" s="374"/>
      <c r="AR880" s="329"/>
      <c r="AS880" s="329"/>
    </row>
    <row r="881" spans="37:45" ht="15.75">
      <c r="AK881" s="329"/>
      <c r="AL881" s="324"/>
      <c r="AM881" s="493"/>
      <c r="AN881" s="494"/>
      <c r="AO881" s="495"/>
      <c r="AP881" s="388"/>
      <c r="AQ881" s="374"/>
      <c r="AR881" s="329"/>
      <c r="AS881" s="329"/>
    </row>
    <row r="882" spans="37:45" ht="15.75">
      <c r="AK882" s="329"/>
      <c r="AL882" s="324"/>
      <c r="AM882" s="493"/>
      <c r="AN882" s="494"/>
      <c r="AO882" s="495"/>
      <c r="AP882" s="388"/>
      <c r="AQ882" s="374"/>
      <c r="AR882" s="329"/>
      <c r="AS882" s="329"/>
    </row>
    <row r="883" spans="37:45" ht="15.75">
      <c r="AK883" s="329"/>
      <c r="AL883" s="324"/>
      <c r="AM883" s="493"/>
      <c r="AN883" s="494"/>
      <c r="AO883" s="495"/>
      <c r="AP883" s="388"/>
      <c r="AQ883" s="374"/>
      <c r="AR883" s="329"/>
      <c r="AS883" s="329"/>
    </row>
    <row r="884" spans="37:45" ht="15.75">
      <c r="AK884" s="329"/>
      <c r="AL884" s="324"/>
      <c r="AM884" s="493"/>
      <c r="AN884" s="494"/>
      <c r="AO884" s="495"/>
      <c r="AP884" s="388"/>
      <c r="AQ884" s="374"/>
      <c r="AR884" s="329"/>
      <c r="AS884" s="329"/>
    </row>
    <row r="885" spans="37:45" ht="15.75">
      <c r="AK885" s="329"/>
      <c r="AL885" s="324"/>
      <c r="AM885" s="493"/>
      <c r="AN885" s="494"/>
      <c r="AO885" s="495"/>
      <c r="AP885" s="388"/>
      <c r="AQ885" s="374"/>
      <c r="AR885" s="329"/>
      <c r="AS885" s="329"/>
    </row>
    <row r="886" spans="37:45" ht="15.75">
      <c r="AK886" s="329"/>
      <c r="AL886" s="324"/>
      <c r="AM886" s="493"/>
      <c r="AN886" s="494"/>
      <c r="AO886" s="495"/>
      <c r="AP886" s="388"/>
      <c r="AQ886" s="374"/>
      <c r="AR886" s="329"/>
      <c r="AS886" s="329"/>
    </row>
    <row r="887" spans="37:45" ht="15.75">
      <c r="AK887" s="329"/>
      <c r="AL887" s="324"/>
      <c r="AM887" s="493"/>
      <c r="AN887" s="494"/>
      <c r="AO887" s="495"/>
      <c r="AP887" s="388"/>
      <c r="AQ887" s="374"/>
      <c r="AR887" s="329"/>
      <c r="AS887" s="329"/>
    </row>
    <row r="888" spans="37:45" ht="15.75">
      <c r="AK888" s="329"/>
      <c r="AL888" s="324"/>
      <c r="AM888" s="493"/>
      <c r="AN888" s="494"/>
      <c r="AO888" s="495"/>
      <c r="AP888" s="388"/>
      <c r="AQ888" s="374"/>
      <c r="AR888" s="329"/>
      <c r="AS888" s="329"/>
    </row>
    <row r="889" spans="37:45" ht="15.75">
      <c r="AK889" s="329"/>
      <c r="AL889" s="324"/>
      <c r="AM889" s="493"/>
      <c r="AN889" s="494"/>
      <c r="AO889" s="495"/>
      <c r="AP889" s="388"/>
      <c r="AQ889" s="374"/>
      <c r="AR889" s="329"/>
      <c r="AS889" s="329"/>
    </row>
    <row r="890" spans="37:45" ht="15.75">
      <c r="AK890" s="329"/>
      <c r="AL890" s="324"/>
      <c r="AM890" s="493"/>
      <c r="AN890" s="494"/>
      <c r="AO890" s="495"/>
      <c r="AP890" s="388"/>
      <c r="AQ890" s="374"/>
      <c r="AR890" s="329"/>
      <c r="AS890" s="329"/>
    </row>
    <row r="891" spans="37:45" ht="15.75">
      <c r="AK891" s="329"/>
      <c r="AL891" s="324"/>
      <c r="AM891" s="493"/>
      <c r="AN891" s="494"/>
      <c r="AO891" s="495"/>
      <c r="AP891" s="388"/>
      <c r="AQ891" s="374"/>
      <c r="AR891" s="329"/>
      <c r="AS891" s="329"/>
    </row>
    <row r="892" spans="37:45" ht="15.75">
      <c r="AK892" s="329"/>
      <c r="AL892" s="324"/>
      <c r="AM892" s="493"/>
      <c r="AN892" s="494"/>
      <c r="AO892" s="495"/>
      <c r="AP892" s="388"/>
      <c r="AQ892" s="374"/>
      <c r="AR892" s="329"/>
      <c r="AS892" s="329"/>
    </row>
    <row r="893" spans="37:45" ht="15.75">
      <c r="AK893" s="329"/>
      <c r="AL893" s="324"/>
      <c r="AM893" s="493"/>
      <c r="AN893" s="494"/>
      <c r="AO893" s="495"/>
      <c r="AP893" s="388"/>
      <c r="AQ893" s="374"/>
      <c r="AR893" s="329"/>
      <c r="AS893" s="329"/>
    </row>
    <row r="894" spans="37:45" ht="15.75">
      <c r="AK894" s="329"/>
      <c r="AL894" s="324"/>
      <c r="AM894" s="493"/>
      <c r="AN894" s="494"/>
      <c r="AO894" s="495"/>
      <c r="AP894" s="388"/>
      <c r="AQ894" s="374"/>
      <c r="AR894" s="329"/>
      <c r="AS894" s="329"/>
    </row>
    <row r="895" spans="37:45" ht="15.75">
      <c r="AK895" s="329"/>
      <c r="AL895" s="324"/>
      <c r="AM895" s="493"/>
      <c r="AN895" s="494"/>
      <c r="AO895" s="495"/>
      <c r="AP895" s="388"/>
      <c r="AQ895" s="374"/>
      <c r="AR895" s="329"/>
      <c r="AS895" s="329"/>
    </row>
    <row r="896" spans="37:45" ht="15.75">
      <c r="AK896" s="329"/>
      <c r="AL896" s="324"/>
      <c r="AM896" s="493"/>
      <c r="AN896" s="494"/>
      <c r="AO896" s="495"/>
      <c r="AP896" s="388"/>
      <c r="AQ896" s="374"/>
      <c r="AR896" s="329"/>
      <c r="AS896" s="329"/>
    </row>
    <row r="897" spans="37:45" ht="15.75">
      <c r="AK897" s="329"/>
      <c r="AL897" s="324"/>
      <c r="AM897" s="493"/>
      <c r="AN897" s="494"/>
      <c r="AO897" s="495"/>
      <c r="AP897" s="388"/>
      <c r="AQ897" s="374"/>
      <c r="AR897" s="329"/>
      <c r="AS897" s="329"/>
    </row>
    <row r="898" spans="37:45" ht="15.75">
      <c r="AK898" s="329"/>
      <c r="AL898" s="324"/>
      <c r="AM898" s="493"/>
      <c r="AN898" s="494"/>
      <c r="AO898" s="495"/>
      <c r="AP898" s="388"/>
      <c r="AQ898" s="374"/>
      <c r="AR898" s="329"/>
      <c r="AS898" s="329"/>
    </row>
    <row r="899" spans="37:45" ht="15.75">
      <c r="AK899" s="329"/>
      <c r="AL899" s="324"/>
      <c r="AM899" s="493"/>
      <c r="AN899" s="494"/>
      <c r="AO899" s="495"/>
      <c r="AP899" s="388"/>
      <c r="AQ899" s="374"/>
      <c r="AR899" s="329"/>
      <c r="AS899" s="329"/>
    </row>
    <row r="900" spans="37:45" ht="15.75">
      <c r="AK900" s="329"/>
      <c r="AL900" s="324"/>
      <c r="AM900" s="493"/>
      <c r="AN900" s="494"/>
      <c r="AO900" s="495"/>
      <c r="AP900" s="388"/>
      <c r="AQ900" s="374"/>
      <c r="AR900" s="329"/>
      <c r="AS900" s="329"/>
    </row>
    <row r="901" spans="37:45" ht="15.75">
      <c r="AK901" s="329"/>
      <c r="AL901" s="324"/>
      <c r="AM901" s="493"/>
      <c r="AN901" s="494"/>
      <c r="AO901" s="495"/>
      <c r="AP901" s="388"/>
      <c r="AQ901" s="374"/>
      <c r="AR901" s="329"/>
      <c r="AS901" s="329"/>
    </row>
    <row r="902" spans="37:45" ht="15.75">
      <c r="AK902" s="329"/>
      <c r="AL902" s="324"/>
      <c r="AM902" s="493"/>
      <c r="AN902" s="494"/>
      <c r="AO902" s="495"/>
      <c r="AP902" s="388"/>
      <c r="AQ902" s="374"/>
      <c r="AR902" s="329"/>
      <c r="AS902" s="329"/>
    </row>
    <row r="903" spans="37:45" ht="15.75">
      <c r="AK903" s="329"/>
      <c r="AL903" s="324"/>
      <c r="AM903" s="493"/>
      <c r="AN903" s="494"/>
      <c r="AO903" s="495"/>
      <c r="AP903" s="388"/>
      <c r="AQ903" s="374"/>
      <c r="AR903" s="329"/>
      <c r="AS903" s="329"/>
    </row>
    <row r="904" spans="37:45" ht="15.75">
      <c r="AK904" s="329"/>
      <c r="AL904" s="324"/>
      <c r="AM904" s="493"/>
      <c r="AN904" s="494"/>
      <c r="AO904" s="495"/>
      <c r="AP904" s="388"/>
      <c r="AQ904" s="374"/>
      <c r="AR904" s="329"/>
      <c r="AS904" s="329"/>
    </row>
    <row r="905" spans="37:45" ht="15.75">
      <c r="AK905" s="329"/>
      <c r="AL905" s="324"/>
      <c r="AM905" s="493"/>
      <c r="AN905" s="494"/>
      <c r="AO905" s="495"/>
      <c r="AP905" s="388"/>
      <c r="AQ905" s="374"/>
      <c r="AR905" s="329"/>
      <c r="AS905" s="329"/>
    </row>
    <row r="906" spans="37:45" ht="15.75">
      <c r="AK906" s="329"/>
      <c r="AL906" s="324"/>
      <c r="AM906" s="493"/>
      <c r="AN906" s="494"/>
      <c r="AO906" s="495"/>
      <c r="AP906" s="388"/>
      <c r="AQ906" s="374"/>
      <c r="AR906" s="329"/>
      <c r="AS906" s="329"/>
    </row>
    <row r="907" spans="37:45" ht="15.75">
      <c r="AK907" s="329"/>
      <c r="AL907" s="324"/>
      <c r="AM907" s="493"/>
      <c r="AN907" s="494"/>
      <c r="AO907" s="495"/>
      <c r="AP907" s="388"/>
      <c r="AQ907" s="374"/>
      <c r="AR907" s="329"/>
      <c r="AS907" s="329"/>
    </row>
    <row r="908" spans="37:45" ht="15.75">
      <c r="AK908" s="329"/>
      <c r="AL908" s="324"/>
      <c r="AM908" s="493"/>
      <c r="AN908" s="494"/>
      <c r="AO908" s="495"/>
      <c r="AP908" s="388"/>
      <c r="AQ908" s="374"/>
      <c r="AR908" s="329"/>
      <c r="AS908" s="329"/>
    </row>
    <row r="909" spans="37:45" ht="15.75">
      <c r="AK909" s="329"/>
      <c r="AL909" s="324"/>
      <c r="AM909" s="493"/>
      <c r="AN909" s="494"/>
      <c r="AO909" s="495"/>
      <c r="AP909" s="388"/>
      <c r="AQ909" s="374"/>
      <c r="AR909" s="329"/>
      <c r="AS909" s="329"/>
    </row>
    <row r="910" spans="37:45" ht="15.75">
      <c r="AK910" s="329"/>
      <c r="AL910" s="324"/>
      <c r="AM910" s="493"/>
      <c r="AN910" s="494"/>
      <c r="AO910" s="495"/>
      <c r="AP910" s="388"/>
      <c r="AQ910" s="374"/>
      <c r="AR910" s="329"/>
      <c r="AS910" s="329"/>
    </row>
    <row r="911" spans="37:45" ht="15.75">
      <c r="AK911" s="329"/>
      <c r="AL911" s="324"/>
      <c r="AM911" s="493"/>
      <c r="AN911" s="494"/>
      <c r="AO911" s="495"/>
      <c r="AP911" s="388"/>
      <c r="AQ911" s="374"/>
      <c r="AR911" s="329"/>
      <c r="AS911" s="329"/>
    </row>
    <row r="912" spans="37:45" ht="15.75">
      <c r="AK912" s="329"/>
      <c r="AL912" s="324"/>
      <c r="AM912" s="493"/>
      <c r="AN912" s="494"/>
      <c r="AO912" s="495"/>
      <c r="AP912" s="388"/>
      <c r="AQ912" s="374"/>
      <c r="AR912" s="329"/>
      <c r="AS912" s="329"/>
    </row>
    <row r="913" spans="37:45" ht="15.75">
      <c r="AK913" s="329"/>
      <c r="AL913" s="324"/>
      <c r="AM913" s="493"/>
      <c r="AN913" s="494"/>
      <c r="AO913" s="495"/>
      <c r="AP913" s="388"/>
      <c r="AQ913" s="374"/>
      <c r="AR913" s="329"/>
      <c r="AS913" s="329"/>
    </row>
    <row r="914" spans="37:45" ht="15.75">
      <c r="AK914" s="329"/>
      <c r="AL914" s="324"/>
      <c r="AM914" s="493"/>
      <c r="AN914" s="494"/>
      <c r="AO914" s="495"/>
      <c r="AP914" s="388"/>
      <c r="AQ914" s="374"/>
      <c r="AR914" s="329"/>
      <c r="AS914" s="329"/>
    </row>
    <row r="915" spans="37:45" ht="15.75">
      <c r="AK915" s="329"/>
      <c r="AL915" s="324"/>
      <c r="AM915" s="493"/>
      <c r="AN915" s="494"/>
      <c r="AO915" s="495"/>
      <c r="AP915" s="388"/>
      <c r="AQ915" s="374"/>
      <c r="AR915" s="329"/>
      <c r="AS915" s="329"/>
    </row>
    <row r="916" spans="37:45" ht="15.75">
      <c r="AK916" s="329"/>
      <c r="AL916" s="324"/>
      <c r="AM916" s="493"/>
      <c r="AN916" s="494"/>
      <c r="AO916" s="495"/>
      <c r="AP916" s="388"/>
      <c r="AQ916" s="374"/>
      <c r="AR916" s="329"/>
      <c r="AS916" s="329"/>
    </row>
    <row r="917" spans="37:45" ht="15.75">
      <c r="AK917" s="329"/>
      <c r="AL917" s="324"/>
      <c r="AM917" s="493"/>
      <c r="AN917" s="494"/>
      <c r="AO917" s="495"/>
      <c r="AP917" s="388"/>
      <c r="AQ917" s="374"/>
      <c r="AR917" s="329"/>
      <c r="AS917" s="329"/>
    </row>
    <row r="918" spans="37:45" ht="15.75">
      <c r="AK918" s="329"/>
      <c r="AL918" s="324"/>
      <c r="AM918" s="493"/>
      <c r="AN918" s="494"/>
      <c r="AO918" s="495"/>
      <c r="AP918" s="388"/>
      <c r="AQ918" s="374"/>
      <c r="AR918" s="329"/>
      <c r="AS918" s="329"/>
    </row>
    <row r="919" spans="37:45" ht="15.75">
      <c r="AK919" s="329"/>
      <c r="AL919" s="324"/>
      <c r="AM919" s="493"/>
      <c r="AN919" s="494"/>
      <c r="AO919" s="495"/>
      <c r="AP919" s="388"/>
      <c r="AQ919" s="374"/>
      <c r="AR919" s="329"/>
      <c r="AS919" s="329"/>
    </row>
    <row r="920" spans="37:45" ht="15.75">
      <c r="AK920" s="329"/>
      <c r="AL920" s="324"/>
      <c r="AM920" s="493"/>
      <c r="AN920" s="494"/>
      <c r="AO920" s="495"/>
      <c r="AP920" s="388"/>
      <c r="AQ920" s="374"/>
      <c r="AR920" s="329"/>
      <c r="AS920" s="329"/>
    </row>
    <row r="921" spans="37:45" ht="15.75">
      <c r="AK921" s="329"/>
      <c r="AL921" s="324"/>
      <c r="AM921" s="493"/>
      <c r="AN921" s="494"/>
      <c r="AO921" s="495"/>
      <c r="AP921" s="388"/>
      <c r="AQ921" s="374"/>
      <c r="AR921" s="329"/>
      <c r="AS921" s="329"/>
    </row>
    <row r="922" spans="37:45" ht="15.75">
      <c r="AK922" s="329"/>
      <c r="AL922" s="324"/>
      <c r="AM922" s="493"/>
      <c r="AN922" s="494"/>
      <c r="AO922" s="495"/>
      <c r="AP922" s="388"/>
      <c r="AQ922" s="374"/>
      <c r="AR922" s="329"/>
      <c r="AS922" s="329"/>
    </row>
    <row r="923" spans="37:45" ht="15.75">
      <c r="AK923" s="329"/>
      <c r="AL923" s="324"/>
      <c r="AM923" s="493"/>
      <c r="AN923" s="494"/>
      <c r="AO923" s="495"/>
      <c r="AP923" s="388"/>
      <c r="AQ923" s="374"/>
      <c r="AR923" s="329"/>
      <c r="AS923" s="329"/>
    </row>
    <row r="924" spans="37:45" ht="15.75">
      <c r="AK924" s="329"/>
      <c r="AL924" s="324"/>
      <c r="AM924" s="493"/>
      <c r="AN924" s="494"/>
      <c r="AO924" s="495"/>
      <c r="AP924" s="388"/>
      <c r="AQ924" s="374"/>
      <c r="AR924" s="329"/>
      <c r="AS924" s="329"/>
    </row>
    <row r="925" spans="37:45" ht="15.75">
      <c r="AK925" s="329"/>
      <c r="AL925" s="324"/>
      <c r="AM925" s="493"/>
      <c r="AN925" s="494"/>
      <c r="AO925" s="495"/>
      <c r="AP925" s="388"/>
      <c r="AQ925" s="374"/>
      <c r="AR925" s="329"/>
      <c r="AS925" s="329"/>
    </row>
    <row r="926" spans="37:45" ht="15.75">
      <c r="AK926" s="329"/>
      <c r="AL926" s="324"/>
      <c r="AM926" s="493"/>
      <c r="AN926" s="494"/>
      <c r="AO926" s="495"/>
      <c r="AP926" s="388"/>
      <c r="AQ926" s="374"/>
      <c r="AR926" s="329"/>
      <c r="AS926" s="329"/>
    </row>
    <row r="927" spans="37:45" ht="15.75">
      <c r="AK927" s="329"/>
      <c r="AL927" s="324"/>
      <c r="AM927" s="493"/>
      <c r="AN927" s="494"/>
      <c r="AO927" s="495"/>
      <c r="AP927" s="388"/>
      <c r="AQ927" s="374"/>
      <c r="AR927" s="329"/>
      <c r="AS927" s="329"/>
    </row>
    <row r="928" spans="37:45" ht="15.75">
      <c r="AK928" s="329"/>
      <c r="AL928" s="324"/>
      <c r="AM928" s="493"/>
      <c r="AN928" s="494"/>
      <c r="AO928" s="495"/>
      <c r="AP928" s="388"/>
      <c r="AQ928" s="374"/>
      <c r="AR928" s="329"/>
      <c r="AS928" s="329"/>
    </row>
    <row r="929" spans="37:45" ht="15.75">
      <c r="AK929" s="329"/>
      <c r="AL929" s="324"/>
      <c r="AM929" s="493"/>
      <c r="AN929" s="494"/>
      <c r="AO929" s="495"/>
      <c r="AP929" s="388"/>
      <c r="AQ929" s="374"/>
      <c r="AR929" s="329"/>
      <c r="AS929" s="329"/>
    </row>
    <row r="930" spans="37:45" ht="15.75">
      <c r="AK930" s="329"/>
      <c r="AL930" s="324"/>
      <c r="AM930" s="493"/>
      <c r="AN930" s="494"/>
      <c r="AO930" s="495"/>
      <c r="AP930" s="388"/>
      <c r="AQ930" s="374"/>
      <c r="AR930" s="329"/>
      <c r="AS930" s="329"/>
    </row>
    <row r="931" spans="37:45" ht="15.75">
      <c r="AK931" s="329"/>
      <c r="AL931" s="324"/>
      <c r="AM931" s="493"/>
      <c r="AN931" s="494"/>
      <c r="AO931" s="495"/>
      <c r="AP931" s="388"/>
      <c r="AQ931" s="374"/>
      <c r="AR931" s="329"/>
      <c r="AS931" s="329"/>
    </row>
    <row r="932" spans="37:45" ht="15.75">
      <c r="AK932" s="329"/>
      <c r="AL932" s="324"/>
      <c r="AM932" s="493"/>
      <c r="AN932" s="494"/>
      <c r="AO932" s="495"/>
      <c r="AP932" s="388"/>
      <c r="AQ932" s="374"/>
      <c r="AR932" s="329"/>
      <c r="AS932" s="329"/>
    </row>
    <row r="933" spans="37:45" ht="15.75">
      <c r="AK933" s="329"/>
      <c r="AL933" s="324"/>
      <c r="AM933" s="493"/>
      <c r="AN933" s="494"/>
      <c r="AO933" s="495"/>
      <c r="AP933" s="388"/>
      <c r="AQ933" s="374"/>
      <c r="AR933" s="329"/>
      <c r="AS933" s="329"/>
    </row>
    <row r="934" spans="37:45" ht="15.75">
      <c r="AK934" s="329"/>
      <c r="AL934" s="324"/>
      <c r="AM934" s="493"/>
      <c r="AN934" s="494"/>
      <c r="AO934" s="495"/>
      <c r="AP934" s="388"/>
      <c r="AQ934" s="374"/>
      <c r="AR934" s="329"/>
      <c r="AS934" s="329"/>
    </row>
    <row r="935" spans="37:45" ht="15.75">
      <c r="AK935" s="329"/>
      <c r="AL935" s="324"/>
      <c r="AM935" s="493"/>
      <c r="AN935" s="494"/>
      <c r="AO935" s="495"/>
      <c r="AP935" s="388"/>
      <c r="AQ935" s="374"/>
      <c r="AR935" s="329"/>
      <c r="AS935" s="329"/>
    </row>
    <row r="936" spans="37:45" ht="15.75">
      <c r="AK936" s="329"/>
      <c r="AL936" s="324"/>
      <c r="AM936" s="493"/>
      <c r="AN936" s="494"/>
      <c r="AO936" s="495"/>
      <c r="AP936" s="388"/>
      <c r="AQ936" s="374"/>
      <c r="AR936" s="329"/>
      <c r="AS936" s="329"/>
    </row>
    <row r="937" spans="37:45" ht="15.75">
      <c r="AK937" s="329"/>
      <c r="AL937" s="324"/>
      <c r="AM937" s="493"/>
      <c r="AN937" s="494"/>
      <c r="AO937" s="495"/>
      <c r="AP937" s="388"/>
      <c r="AQ937" s="374"/>
      <c r="AR937" s="329"/>
      <c r="AS937" s="329"/>
    </row>
    <row r="938" spans="37:45" ht="15.75">
      <c r="AK938" s="329"/>
      <c r="AL938" s="324"/>
      <c r="AM938" s="493"/>
      <c r="AN938" s="494"/>
      <c r="AO938" s="495"/>
      <c r="AP938" s="388"/>
      <c r="AQ938" s="374"/>
      <c r="AR938" s="329"/>
      <c r="AS938" s="329"/>
    </row>
    <row r="939" spans="37:45" ht="15.75">
      <c r="AK939" s="329"/>
      <c r="AL939" s="324"/>
      <c r="AM939" s="493"/>
      <c r="AN939" s="494"/>
      <c r="AO939" s="495"/>
      <c r="AP939" s="388"/>
      <c r="AQ939" s="374"/>
      <c r="AR939" s="329"/>
      <c r="AS939" s="329"/>
    </row>
    <row r="940" spans="37:45" ht="15.75">
      <c r="AK940" s="329"/>
      <c r="AL940" s="324"/>
      <c r="AM940" s="493"/>
      <c r="AN940" s="494"/>
      <c r="AO940" s="495"/>
      <c r="AP940" s="388"/>
      <c r="AQ940" s="374"/>
      <c r="AR940" s="329"/>
      <c r="AS940" s="329"/>
    </row>
    <row r="941" spans="37:45" ht="15.75">
      <c r="AK941" s="329"/>
      <c r="AL941" s="324"/>
      <c r="AM941" s="493"/>
      <c r="AN941" s="494"/>
      <c r="AO941" s="495"/>
      <c r="AP941" s="388"/>
      <c r="AQ941" s="374"/>
      <c r="AR941" s="329"/>
      <c r="AS941" s="329"/>
    </row>
    <row r="942" spans="37:45" ht="15.75">
      <c r="AK942" s="329"/>
      <c r="AL942" s="324"/>
      <c r="AM942" s="493"/>
      <c r="AN942" s="494"/>
      <c r="AO942" s="495"/>
      <c r="AP942" s="388"/>
      <c r="AQ942" s="374"/>
      <c r="AR942" s="329"/>
      <c r="AS942" s="329"/>
    </row>
    <row r="943" spans="37:45" ht="15.75">
      <c r="AK943" s="329"/>
      <c r="AL943" s="324"/>
      <c r="AM943" s="493"/>
      <c r="AN943" s="494"/>
      <c r="AO943" s="495"/>
      <c r="AP943" s="388"/>
      <c r="AQ943" s="374"/>
      <c r="AR943" s="329"/>
      <c r="AS943" s="329"/>
    </row>
    <row r="944" spans="37:45" ht="15.75">
      <c r="AK944" s="329"/>
      <c r="AL944" s="324"/>
      <c r="AM944" s="493"/>
      <c r="AN944" s="494"/>
      <c r="AO944" s="495"/>
      <c r="AP944" s="388"/>
      <c r="AQ944" s="374"/>
      <c r="AR944" s="329"/>
      <c r="AS944" s="329"/>
    </row>
    <row r="945" spans="37:45" ht="15.75">
      <c r="AK945" s="329"/>
      <c r="AL945" s="324"/>
      <c r="AM945" s="493"/>
      <c r="AN945" s="494"/>
      <c r="AO945" s="495"/>
      <c r="AP945" s="388"/>
      <c r="AQ945" s="374"/>
      <c r="AR945" s="329"/>
      <c r="AS945" s="329"/>
    </row>
    <row r="946" spans="37:45" ht="15.75">
      <c r="AK946" s="329"/>
      <c r="AL946" s="324"/>
      <c r="AM946" s="493"/>
      <c r="AN946" s="494"/>
      <c r="AO946" s="495"/>
      <c r="AP946" s="388"/>
      <c r="AQ946" s="374"/>
      <c r="AR946" s="329"/>
      <c r="AS946" s="329"/>
    </row>
    <row r="947" spans="37:45" ht="15.75">
      <c r="AK947" s="329"/>
      <c r="AL947" s="324"/>
      <c r="AM947" s="493"/>
      <c r="AN947" s="494"/>
      <c r="AO947" s="495"/>
      <c r="AP947" s="388"/>
      <c r="AQ947" s="374"/>
      <c r="AR947" s="329"/>
      <c r="AS947" s="329"/>
    </row>
    <row r="948" spans="37:45" ht="15.75">
      <c r="AK948" s="329"/>
      <c r="AL948" s="324"/>
      <c r="AM948" s="493"/>
      <c r="AN948" s="494"/>
      <c r="AO948" s="495"/>
      <c r="AP948" s="388"/>
      <c r="AQ948" s="374"/>
      <c r="AR948" s="329"/>
      <c r="AS948" s="329"/>
    </row>
    <row r="949" spans="37:45" ht="15.75">
      <c r="AK949" s="329"/>
      <c r="AL949" s="324"/>
      <c r="AM949" s="493"/>
      <c r="AN949" s="494"/>
      <c r="AO949" s="495"/>
      <c r="AP949" s="388"/>
      <c r="AQ949" s="374"/>
      <c r="AR949" s="329"/>
      <c r="AS949" s="329"/>
    </row>
    <row r="950" spans="37:45" ht="15.75">
      <c r="AK950" s="329"/>
      <c r="AL950" s="324"/>
      <c r="AM950" s="493"/>
      <c r="AN950" s="494"/>
      <c r="AO950" s="495"/>
      <c r="AP950" s="388"/>
      <c r="AQ950" s="374"/>
      <c r="AR950" s="329"/>
      <c r="AS950" s="329"/>
    </row>
    <row r="951" spans="37:45" ht="15.75">
      <c r="AK951" s="329"/>
      <c r="AL951" s="324"/>
      <c r="AM951" s="493"/>
      <c r="AN951" s="494"/>
      <c r="AO951" s="495"/>
      <c r="AP951" s="388"/>
      <c r="AQ951" s="374"/>
      <c r="AR951" s="329"/>
      <c r="AS951" s="329"/>
    </row>
    <row r="952" spans="37:45" ht="15.75">
      <c r="AK952" s="329"/>
      <c r="AL952" s="324"/>
      <c r="AM952" s="493"/>
      <c r="AN952" s="494"/>
      <c r="AO952" s="495"/>
      <c r="AP952" s="388"/>
      <c r="AQ952" s="374"/>
      <c r="AR952" s="329"/>
      <c r="AS952" s="329"/>
    </row>
    <row r="953" spans="37:45" ht="15.75">
      <c r="AK953" s="329"/>
      <c r="AL953" s="324"/>
      <c r="AM953" s="493"/>
      <c r="AN953" s="494"/>
      <c r="AO953" s="495"/>
      <c r="AP953" s="388"/>
      <c r="AQ953" s="374"/>
      <c r="AR953" s="329"/>
      <c r="AS953" s="329"/>
    </row>
    <row r="954" spans="37:45" ht="15.75">
      <c r="AK954" s="329"/>
      <c r="AL954" s="324"/>
      <c r="AM954" s="493"/>
      <c r="AN954" s="494"/>
      <c r="AO954" s="495"/>
      <c r="AP954" s="388"/>
      <c r="AQ954" s="374"/>
      <c r="AR954" s="329"/>
      <c r="AS954" s="329"/>
    </row>
    <row r="955" spans="37:45" ht="15.75">
      <c r="AK955" s="329"/>
      <c r="AL955" s="324"/>
      <c r="AM955" s="493"/>
      <c r="AN955" s="494"/>
      <c r="AO955" s="495"/>
      <c r="AP955" s="388"/>
      <c r="AQ955" s="374"/>
      <c r="AR955" s="329"/>
      <c r="AS955" s="329"/>
    </row>
    <row r="956" spans="37:45" ht="15.75">
      <c r="AK956" s="329"/>
      <c r="AL956" s="324"/>
      <c r="AM956" s="493"/>
      <c r="AN956" s="494"/>
      <c r="AO956" s="495"/>
      <c r="AP956" s="388"/>
      <c r="AQ956" s="374"/>
      <c r="AR956" s="329"/>
      <c r="AS956" s="329"/>
    </row>
    <row r="957" spans="37:45" ht="15.75">
      <c r="AK957" s="329"/>
      <c r="AL957" s="324"/>
      <c r="AM957" s="493"/>
      <c r="AN957" s="494"/>
      <c r="AO957" s="495"/>
      <c r="AP957" s="388"/>
      <c r="AQ957" s="374"/>
      <c r="AR957" s="329"/>
      <c r="AS957" s="329"/>
    </row>
    <row r="958" spans="37:45" ht="15.75">
      <c r="AK958" s="329"/>
      <c r="AL958" s="324"/>
      <c r="AM958" s="493"/>
      <c r="AN958" s="494"/>
      <c r="AO958" s="495"/>
      <c r="AP958" s="388"/>
      <c r="AQ958" s="374"/>
      <c r="AR958" s="329"/>
      <c r="AS958" s="329"/>
    </row>
    <row r="959" spans="37:45" ht="15.75">
      <c r="AK959" s="329"/>
      <c r="AL959" s="324"/>
      <c r="AM959" s="493"/>
      <c r="AN959" s="494"/>
      <c r="AO959" s="495"/>
      <c r="AP959" s="388"/>
      <c r="AQ959" s="374"/>
      <c r="AR959" s="329"/>
      <c r="AS959" s="329"/>
    </row>
    <row r="960" spans="37:45" ht="15.75">
      <c r="AK960" s="329"/>
      <c r="AL960" s="324"/>
      <c r="AM960" s="493"/>
      <c r="AN960" s="494"/>
      <c r="AO960" s="495"/>
      <c r="AP960" s="388"/>
      <c r="AQ960" s="374"/>
      <c r="AR960" s="329"/>
      <c r="AS960" s="329"/>
    </row>
    <row r="961" spans="37:45" ht="15.75">
      <c r="AK961" s="329"/>
      <c r="AL961" s="324"/>
      <c r="AM961" s="493"/>
      <c r="AN961" s="494"/>
      <c r="AO961" s="495"/>
      <c r="AP961" s="388"/>
      <c r="AQ961" s="374"/>
      <c r="AR961" s="329"/>
      <c r="AS961" s="329"/>
    </row>
    <row r="962" spans="37:45" ht="15.75">
      <c r="AK962" s="329"/>
      <c r="AL962" s="324"/>
      <c r="AM962" s="493"/>
      <c r="AN962" s="494"/>
      <c r="AO962" s="495"/>
      <c r="AP962" s="388"/>
      <c r="AQ962" s="374"/>
      <c r="AR962" s="329"/>
      <c r="AS962" s="329"/>
    </row>
    <row r="963" spans="37:45" ht="15.75">
      <c r="AK963" s="329"/>
      <c r="AL963" s="324"/>
      <c r="AM963" s="493"/>
      <c r="AN963" s="494"/>
      <c r="AO963" s="495"/>
      <c r="AP963" s="388"/>
      <c r="AQ963" s="374"/>
      <c r="AR963" s="329"/>
      <c r="AS963" s="329"/>
    </row>
    <row r="964" spans="37:45" ht="15.75">
      <c r="AK964" s="329"/>
      <c r="AL964" s="324"/>
      <c r="AM964" s="493"/>
      <c r="AN964" s="494"/>
      <c r="AO964" s="495"/>
      <c r="AP964" s="388"/>
      <c r="AQ964" s="374"/>
      <c r="AR964" s="329"/>
      <c r="AS964" s="329"/>
    </row>
    <row r="965" spans="37:45" ht="15.75">
      <c r="AK965" s="329"/>
      <c r="AL965" s="324"/>
      <c r="AM965" s="493"/>
      <c r="AN965" s="494"/>
      <c r="AO965" s="495"/>
      <c r="AP965" s="388"/>
      <c r="AQ965" s="374"/>
      <c r="AR965" s="329"/>
      <c r="AS965" s="329"/>
    </row>
    <row r="966" spans="37:45" ht="15.75">
      <c r="AK966" s="329"/>
      <c r="AL966" s="324"/>
      <c r="AM966" s="493"/>
      <c r="AN966" s="494"/>
      <c r="AO966" s="495"/>
      <c r="AP966" s="388"/>
      <c r="AQ966" s="374"/>
      <c r="AR966" s="329"/>
      <c r="AS966" s="329"/>
    </row>
    <row r="967" spans="37:45" ht="15.75">
      <c r="AK967" s="329"/>
      <c r="AL967" s="324"/>
      <c r="AM967" s="493"/>
      <c r="AN967" s="494"/>
      <c r="AO967" s="495"/>
      <c r="AP967" s="388"/>
      <c r="AQ967" s="374"/>
      <c r="AR967" s="329"/>
      <c r="AS967" s="329"/>
    </row>
    <row r="968" spans="37:45" ht="15.75">
      <c r="AK968" s="329"/>
      <c r="AL968" s="324"/>
      <c r="AM968" s="493"/>
      <c r="AN968" s="494"/>
      <c r="AO968" s="495"/>
      <c r="AP968" s="388"/>
      <c r="AQ968" s="374"/>
      <c r="AR968" s="329"/>
      <c r="AS968" s="329"/>
    </row>
    <row r="969" spans="37:45" ht="15.75">
      <c r="AK969" s="329"/>
      <c r="AL969" s="324"/>
      <c r="AM969" s="493"/>
      <c r="AN969" s="494"/>
      <c r="AO969" s="495"/>
      <c r="AP969" s="388"/>
      <c r="AQ969" s="374"/>
      <c r="AR969" s="329"/>
      <c r="AS969" s="329"/>
    </row>
    <row r="970" spans="37:45" ht="15.75">
      <c r="AK970" s="329"/>
      <c r="AL970" s="324"/>
      <c r="AM970" s="493"/>
      <c r="AN970" s="494"/>
      <c r="AO970" s="495"/>
      <c r="AP970" s="388"/>
      <c r="AQ970" s="374"/>
      <c r="AR970" s="329"/>
      <c r="AS970" s="329"/>
    </row>
    <row r="971" spans="37:45" ht="15.75">
      <c r="AK971" s="329"/>
      <c r="AL971" s="324"/>
      <c r="AM971" s="493"/>
      <c r="AN971" s="494"/>
      <c r="AO971" s="495"/>
      <c r="AP971" s="388"/>
      <c r="AQ971" s="374"/>
      <c r="AR971" s="329"/>
      <c r="AS971" s="329"/>
    </row>
    <row r="972" spans="37:45" ht="15.75">
      <c r="AK972" s="329"/>
      <c r="AL972" s="324"/>
      <c r="AM972" s="493"/>
      <c r="AN972" s="494"/>
      <c r="AO972" s="495"/>
      <c r="AP972" s="388"/>
      <c r="AQ972" s="374"/>
      <c r="AR972" s="329"/>
      <c r="AS972" s="329"/>
    </row>
    <row r="973" spans="37:45" ht="15.75">
      <c r="AK973" s="329"/>
      <c r="AL973" s="324"/>
      <c r="AM973" s="493"/>
      <c r="AN973" s="494"/>
      <c r="AO973" s="495"/>
      <c r="AP973" s="388"/>
      <c r="AQ973" s="374"/>
      <c r="AR973" s="329"/>
      <c r="AS973" s="329"/>
    </row>
    <row r="974" spans="37:45" ht="15.75">
      <c r="AK974" s="329"/>
      <c r="AL974" s="324"/>
      <c r="AM974" s="493"/>
      <c r="AN974" s="494"/>
      <c r="AO974" s="495"/>
      <c r="AP974" s="388"/>
      <c r="AQ974" s="374"/>
      <c r="AR974" s="329"/>
      <c r="AS974" s="329"/>
    </row>
    <row r="975" spans="37:45" ht="15.75">
      <c r="AK975" s="329"/>
      <c r="AL975" s="324"/>
      <c r="AM975" s="493"/>
      <c r="AN975" s="494"/>
      <c r="AO975" s="495"/>
      <c r="AP975" s="388"/>
      <c r="AQ975" s="374"/>
      <c r="AR975" s="329"/>
      <c r="AS975" s="329"/>
    </row>
    <row r="976" spans="37:45" ht="15.75">
      <c r="AK976" s="329"/>
      <c r="AL976" s="324"/>
      <c r="AM976" s="493"/>
      <c r="AN976" s="494"/>
      <c r="AO976" s="495"/>
      <c r="AP976" s="388"/>
      <c r="AQ976" s="374"/>
      <c r="AR976" s="329"/>
      <c r="AS976" s="329"/>
    </row>
    <row r="977" spans="37:45" ht="15.75">
      <c r="AK977" s="329"/>
      <c r="AL977" s="324"/>
      <c r="AM977" s="493"/>
      <c r="AN977" s="494"/>
      <c r="AO977" s="495"/>
      <c r="AP977" s="388"/>
      <c r="AQ977" s="374"/>
      <c r="AR977" s="329"/>
      <c r="AS977" s="329"/>
    </row>
    <row r="978" spans="37:45" ht="15.75">
      <c r="AK978" s="329"/>
      <c r="AL978" s="324"/>
      <c r="AM978" s="493"/>
      <c r="AN978" s="494"/>
      <c r="AO978" s="495"/>
      <c r="AP978" s="388"/>
      <c r="AQ978" s="374"/>
      <c r="AR978" s="329"/>
      <c r="AS978" s="329"/>
    </row>
    <row r="979" spans="37:45" ht="15.75">
      <c r="AK979" s="329"/>
      <c r="AL979" s="324"/>
      <c r="AM979" s="493"/>
      <c r="AN979" s="494"/>
      <c r="AO979" s="495"/>
      <c r="AP979" s="388"/>
      <c r="AQ979" s="374"/>
      <c r="AR979" s="329"/>
      <c r="AS979" s="329"/>
    </row>
    <row r="980" spans="37:45" ht="15.75">
      <c r="AK980" s="329"/>
      <c r="AL980" s="324"/>
      <c r="AM980" s="493"/>
      <c r="AN980" s="494"/>
      <c r="AO980" s="495"/>
      <c r="AP980" s="388"/>
      <c r="AQ980" s="374"/>
      <c r="AR980" s="329"/>
      <c r="AS980" s="329"/>
    </row>
    <row r="981" spans="37:45" ht="15.75">
      <c r="AK981" s="329"/>
      <c r="AL981" s="324"/>
      <c r="AM981" s="493"/>
      <c r="AN981" s="494"/>
      <c r="AO981" s="495"/>
      <c r="AP981" s="388"/>
      <c r="AQ981" s="374"/>
      <c r="AR981" s="329"/>
      <c r="AS981" s="329"/>
    </row>
    <row r="982" spans="37:45" ht="15.75">
      <c r="AK982" s="329"/>
      <c r="AL982" s="324"/>
      <c r="AM982" s="493"/>
      <c r="AN982" s="494"/>
      <c r="AO982" s="495"/>
      <c r="AP982" s="388"/>
      <c r="AQ982" s="374"/>
      <c r="AR982" s="329"/>
      <c r="AS982" s="329"/>
    </row>
    <row r="983" spans="37:45" ht="15.75">
      <c r="AK983" s="329"/>
      <c r="AL983" s="324"/>
      <c r="AM983" s="493"/>
      <c r="AN983" s="494"/>
      <c r="AO983" s="495"/>
      <c r="AP983" s="388"/>
      <c r="AQ983" s="374"/>
      <c r="AR983" s="329"/>
      <c r="AS983" s="329"/>
    </row>
    <row r="984" spans="37:45" ht="15.75">
      <c r="AK984" s="329"/>
      <c r="AL984" s="324"/>
      <c r="AM984" s="493"/>
      <c r="AN984" s="494"/>
      <c r="AO984" s="495"/>
      <c r="AP984" s="388"/>
      <c r="AQ984" s="374"/>
      <c r="AR984" s="329"/>
      <c r="AS984" s="329"/>
    </row>
    <row r="985" spans="37:45" ht="15.75">
      <c r="AK985" s="329"/>
      <c r="AL985" s="324"/>
      <c r="AM985" s="493"/>
      <c r="AN985" s="494"/>
      <c r="AO985" s="495"/>
      <c r="AP985" s="388"/>
      <c r="AQ985" s="374"/>
      <c r="AR985" s="329"/>
      <c r="AS985" s="329"/>
    </row>
    <row r="986" spans="37:45" ht="15.75">
      <c r="AK986" s="329"/>
      <c r="AL986" s="324"/>
      <c r="AM986" s="493"/>
      <c r="AN986" s="494"/>
      <c r="AO986" s="495"/>
      <c r="AP986" s="388"/>
      <c r="AQ986" s="374"/>
      <c r="AR986" s="329"/>
      <c r="AS986" s="329"/>
    </row>
    <row r="987" spans="37:45" ht="15.75">
      <c r="AK987" s="329"/>
      <c r="AL987" s="324"/>
      <c r="AM987" s="493"/>
      <c r="AN987" s="494"/>
      <c r="AO987" s="495"/>
      <c r="AP987" s="388"/>
      <c r="AQ987" s="374"/>
      <c r="AR987" s="329"/>
      <c r="AS987" s="329"/>
    </row>
    <row r="988" spans="37:45" ht="15.75">
      <c r="AK988" s="329"/>
      <c r="AL988" s="324"/>
      <c r="AM988" s="493"/>
      <c r="AN988" s="494"/>
      <c r="AO988" s="495"/>
      <c r="AP988" s="388"/>
      <c r="AQ988" s="374"/>
      <c r="AR988" s="329"/>
      <c r="AS988" s="329"/>
    </row>
    <row r="989" spans="37:45" ht="15.75">
      <c r="AK989" s="329"/>
      <c r="AL989" s="324"/>
      <c r="AM989" s="493"/>
      <c r="AN989" s="494"/>
      <c r="AO989" s="495"/>
      <c r="AP989" s="388"/>
      <c r="AQ989" s="374"/>
      <c r="AR989" s="329"/>
      <c r="AS989" s="329"/>
    </row>
    <row r="990" spans="37:45" ht="15.75">
      <c r="AK990" s="329"/>
      <c r="AL990" s="324"/>
      <c r="AM990" s="493"/>
      <c r="AN990" s="494"/>
      <c r="AO990" s="495"/>
      <c r="AP990" s="388"/>
      <c r="AQ990" s="374"/>
      <c r="AR990" s="329"/>
      <c r="AS990" s="329"/>
    </row>
    <row r="991" spans="37:45" ht="15.75">
      <c r="AK991" s="329"/>
      <c r="AL991" s="324"/>
      <c r="AM991" s="493"/>
      <c r="AN991" s="494"/>
      <c r="AO991" s="495"/>
      <c r="AP991" s="388"/>
      <c r="AQ991" s="374"/>
      <c r="AR991" s="329"/>
      <c r="AS991" s="329"/>
    </row>
    <row r="992" spans="37:45" ht="15.75">
      <c r="AK992" s="329"/>
      <c r="AL992" s="324"/>
      <c r="AM992" s="493"/>
      <c r="AN992" s="494"/>
      <c r="AO992" s="495"/>
      <c r="AP992" s="388"/>
      <c r="AQ992" s="374"/>
      <c r="AR992" s="329"/>
      <c r="AS992" s="329"/>
    </row>
    <row r="993" spans="37:45" ht="15.75">
      <c r="AK993" s="329"/>
      <c r="AL993" s="324"/>
      <c r="AM993" s="493"/>
      <c r="AN993" s="494"/>
      <c r="AO993" s="495"/>
      <c r="AP993" s="388"/>
      <c r="AQ993" s="374"/>
      <c r="AR993" s="329"/>
      <c r="AS993" s="329"/>
    </row>
    <row r="994" spans="37:45" ht="15.75">
      <c r="AK994" s="329"/>
      <c r="AL994" s="324"/>
      <c r="AM994" s="493"/>
      <c r="AN994" s="494"/>
      <c r="AO994" s="495"/>
      <c r="AP994" s="388"/>
      <c r="AQ994" s="374"/>
      <c r="AR994" s="329"/>
      <c r="AS994" s="329"/>
    </row>
    <row r="995" spans="37:45" ht="15.75">
      <c r="AK995" s="329"/>
      <c r="AL995" s="324"/>
      <c r="AM995" s="493"/>
      <c r="AN995" s="494"/>
      <c r="AO995" s="495"/>
      <c r="AP995" s="388"/>
      <c r="AQ995" s="374"/>
      <c r="AR995" s="329"/>
      <c r="AS995" s="329"/>
    </row>
    <row r="996" spans="37:45" ht="15.75">
      <c r="AK996" s="329"/>
      <c r="AL996" s="324"/>
      <c r="AM996" s="493"/>
      <c r="AN996" s="494"/>
      <c r="AO996" s="495"/>
      <c r="AP996" s="388"/>
      <c r="AQ996" s="374"/>
      <c r="AR996" s="329"/>
      <c r="AS996" s="329"/>
    </row>
    <row r="997" spans="37:45" ht="15.75">
      <c r="AK997" s="329"/>
      <c r="AL997" s="324"/>
      <c r="AM997" s="493"/>
      <c r="AN997" s="494"/>
      <c r="AO997" s="495"/>
      <c r="AP997" s="388"/>
      <c r="AQ997" s="374"/>
      <c r="AR997" s="329"/>
      <c r="AS997" s="329"/>
    </row>
    <row r="998" spans="37:45" ht="15.75">
      <c r="AK998" s="329"/>
      <c r="AL998" s="324"/>
      <c r="AM998" s="493"/>
      <c r="AN998" s="494"/>
      <c r="AO998" s="495"/>
      <c r="AP998" s="388"/>
      <c r="AQ998" s="374"/>
      <c r="AR998" s="329"/>
      <c r="AS998" s="329"/>
    </row>
    <row r="999" spans="37:45" ht="15.75">
      <c r="AK999" s="329"/>
      <c r="AL999" s="324"/>
      <c r="AM999" s="493"/>
      <c r="AN999" s="494"/>
      <c r="AO999" s="495"/>
      <c r="AP999" s="388"/>
      <c r="AQ999" s="374"/>
      <c r="AR999" s="329"/>
      <c r="AS999" s="329"/>
    </row>
    <row r="1000" spans="37:45" ht="15.75">
      <c r="AK1000" s="329"/>
      <c r="AL1000" s="324"/>
      <c r="AM1000" s="493"/>
      <c r="AN1000" s="494"/>
      <c r="AO1000" s="495"/>
      <c r="AP1000" s="388"/>
      <c r="AQ1000" s="374"/>
      <c r="AR1000" s="329"/>
      <c r="AS1000" s="329"/>
    </row>
    <row r="1001" spans="37:45" ht="15.75">
      <c r="AK1001" s="329"/>
      <c r="AL1001" s="324"/>
      <c r="AM1001" s="493"/>
      <c r="AN1001" s="494"/>
      <c r="AO1001" s="495"/>
      <c r="AP1001" s="388"/>
      <c r="AQ1001" s="374"/>
      <c r="AR1001" s="329"/>
      <c r="AS1001" s="329"/>
    </row>
    <row r="1002" spans="37:45" ht="15.75">
      <c r="AK1002" s="329"/>
      <c r="AL1002" s="324"/>
      <c r="AM1002" s="493"/>
      <c r="AN1002" s="494"/>
      <c r="AO1002" s="495"/>
      <c r="AP1002" s="388"/>
      <c r="AQ1002" s="374"/>
      <c r="AR1002" s="329"/>
      <c r="AS1002" s="329"/>
    </row>
    <row r="1003" spans="37:45" ht="15.75">
      <c r="AK1003" s="329"/>
      <c r="AL1003" s="324"/>
      <c r="AM1003" s="493"/>
      <c r="AN1003" s="494"/>
      <c r="AO1003" s="495"/>
      <c r="AP1003" s="388"/>
      <c r="AQ1003" s="374"/>
      <c r="AR1003" s="329"/>
      <c r="AS1003" s="329"/>
    </row>
    <row r="1004" spans="37:45" ht="15.75">
      <c r="AK1004" s="329"/>
      <c r="AL1004" s="324"/>
      <c r="AM1004" s="493"/>
      <c r="AN1004" s="494"/>
      <c r="AO1004" s="495"/>
      <c r="AP1004" s="388"/>
      <c r="AQ1004" s="374"/>
      <c r="AR1004" s="329"/>
      <c r="AS1004" s="329"/>
    </row>
    <row r="1005" spans="37:45" ht="15.75">
      <c r="AK1005" s="329"/>
      <c r="AL1005" s="324"/>
      <c r="AM1005" s="493"/>
      <c r="AN1005" s="494"/>
      <c r="AO1005" s="495"/>
      <c r="AP1005" s="388"/>
      <c r="AQ1005" s="374"/>
      <c r="AR1005" s="329"/>
      <c r="AS1005" s="329"/>
    </row>
    <row r="1006" spans="37:45" ht="15.75">
      <c r="AK1006" s="329"/>
      <c r="AL1006" s="324"/>
      <c r="AM1006" s="493"/>
      <c r="AN1006" s="494"/>
      <c r="AO1006" s="495"/>
      <c r="AP1006" s="388"/>
      <c r="AQ1006" s="374"/>
      <c r="AR1006" s="329"/>
      <c r="AS1006" s="329"/>
    </row>
    <row r="1007" spans="37:45" ht="15.75">
      <c r="AK1007" s="329"/>
      <c r="AL1007" s="324"/>
      <c r="AM1007" s="493"/>
      <c r="AN1007" s="494"/>
      <c r="AO1007" s="495"/>
      <c r="AP1007" s="388"/>
      <c r="AQ1007" s="374"/>
      <c r="AR1007" s="329"/>
      <c r="AS1007" s="329"/>
    </row>
    <row r="1008" spans="37:45" ht="15.75">
      <c r="AK1008" s="329"/>
      <c r="AL1008" s="324"/>
      <c r="AM1008" s="493"/>
      <c r="AN1008" s="494"/>
      <c r="AO1008" s="495"/>
      <c r="AP1008" s="388"/>
      <c r="AQ1008" s="374"/>
      <c r="AR1008" s="329"/>
      <c r="AS1008" s="329"/>
    </row>
    <row r="1009" spans="37:45" ht="15.75">
      <c r="AK1009" s="329"/>
      <c r="AL1009" s="324"/>
      <c r="AM1009" s="493"/>
      <c r="AN1009" s="494"/>
      <c r="AO1009" s="495"/>
      <c r="AP1009" s="388"/>
      <c r="AQ1009" s="374"/>
      <c r="AR1009" s="329"/>
      <c r="AS1009" s="329"/>
    </row>
    <row r="1010" spans="37:45" ht="15.75">
      <c r="AK1010" s="329"/>
      <c r="AL1010" s="324"/>
      <c r="AM1010" s="493"/>
      <c r="AN1010" s="494"/>
      <c r="AO1010" s="495"/>
      <c r="AP1010" s="388"/>
      <c r="AQ1010" s="374"/>
      <c r="AR1010" s="329"/>
      <c r="AS1010" s="329"/>
    </row>
    <row r="1011" spans="37:45" ht="15.75">
      <c r="AK1011" s="329"/>
      <c r="AL1011" s="324"/>
      <c r="AM1011" s="493"/>
      <c r="AN1011" s="494"/>
      <c r="AO1011" s="495"/>
      <c r="AP1011" s="388"/>
      <c r="AQ1011" s="374"/>
      <c r="AR1011" s="329"/>
      <c r="AS1011" s="329"/>
    </row>
    <row r="1012" spans="37:45" ht="15.75">
      <c r="AK1012" s="329"/>
      <c r="AL1012" s="324"/>
      <c r="AM1012" s="493"/>
      <c r="AN1012" s="494"/>
      <c r="AO1012" s="495"/>
      <c r="AP1012" s="388"/>
      <c r="AQ1012" s="374"/>
      <c r="AR1012" s="329"/>
      <c r="AS1012" s="329"/>
    </row>
    <row r="1013" spans="37:45" ht="15.75">
      <c r="AK1013" s="329"/>
      <c r="AL1013" s="324"/>
      <c r="AM1013" s="493"/>
      <c r="AN1013" s="494"/>
      <c r="AO1013" s="495"/>
      <c r="AP1013" s="388"/>
      <c r="AQ1013" s="374"/>
      <c r="AR1013" s="329"/>
      <c r="AS1013" s="329"/>
    </row>
    <row r="1014" spans="37:45" ht="15.75">
      <c r="AK1014" s="329"/>
      <c r="AL1014" s="324"/>
      <c r="AM1014" s="493"/>
      <c r="AN1014" s="494"/>
      <c r="AO1014" s="495"/>
      <c r="AP1014" s="388"/>
      <c r="AQ1014" s="374"/>
      <c r="AR1014" s="329"/>
      <c r="AS1014" s="329"/>
    </row>
    <row r="1015" spans="37:45" ht="15.75">
      <c r="AK1015" s="329"/>
      <c r="AL1015" s="324"/>
      <c r="AM1015" s="493"/>
      <c r="AN1015" s="494"/>
      <c r="AO1015" s="495"/>
      <c r="AP1015" s="388"/>
      <c r="AQ1015" s="374"/>
      <c r="AR1015" s="329"/>
      <c r="AS1015" s="329"/>
    </row>
    <row r="1016" spans="37:45" ht="15.75">
      <c r="AK1016" s="329"/>
      <c r="AL1016" s="324"/>
      <c r="AM1016" s="493"/>
      <c r="AN1016" s="494"/>
      <c r="AO1016" s="495"/>
      <c r="AP1016" s="388"/>
      <c r="AQ1016" s="374"/>
      <c r="AR1016" s="329"/>
      <c r="AS1016" s="329"/>
    </row>
    <row r="1017" spans="37:45" ht="15.75">
      <c r="AK1017" s="329"/>
      <c r="AL1017" s="324"/>
      <c r="AM1017" s="493"/>
      <c r="AN1017" s="494"/>
      <c r="AO1017" s="495"/>
      <c r="AP1017" s="388"/>
      <c r="AQ1017" s="374"/>
      <c r="AR1017" s="329"/>
      <c r="AS1017" s="329"/>
    </row>
    <row r="1018" spans="37:45" ht="15.75">
      <c r="AK1018" s="329"/>
      <c r="AL1018" s="324"/>
      <c r="AM1018" s="493"/>
      <c r="AN1018" s="494"/>
      <c r="AO1018" s="495"/>
      <c r="AP1018" s="388"/>
      <c r="AQ1018" s="374"/>
      <c r="AR1018" s="329"/>
      <c r="AS1018" s="329"/>
    </row>
    <row r="1019" spans="37:45" ht="15.75">
      <c r="AK1019" s="329"/>
      <c r="AL1019" s="324"/>
      <c r="AM1019" s="493"/>
      <c r="AN1019" s="494"/>
      <c r="AO1019" s="495"/>
      <c r="AP1019" s="388"/>
      <c r="AQ1019" s="374"/>
      <c r="AR1019" s="329"/>
      <c r="AS1019" s="329"/>
    </row>
    <row r="1020" spans="37:45" ht="15.75">
      <c r="AK1020" s="329"/>
      <c r="AL1020" s="324"/>
      <c r="AM1020" s="493"/>
      <c r="AN1020" s="494"/>
      <c r="AO1020" s="495"/>
      <c r="AP1020" s="388"/>
      <c r="AQ1020" s="374"/>
      <c r="AR1020" s="329"/>
      <c r="AS1020" s="329"/>
    </row>
    <row r="1021" spans="37:45" ht="15.75">
      <c r="AK1021" s="329"/>
      <c r="AL1021" s="324"/>
      <c r="AM1021" s="493"/>
      <c r="AN1021" s="494"/>
      <c r="AO1021" s="495"/>
      <c r="AP1021" s="388"/>
      <c r="AQ1021" s="374"/>
      <c r="AR1021" s="329"/>
      <c r="AS1021" s="329"/>
    </row>
    <row r="1022" spans="37:45" ht="15.75">
      <c r="AK1022" s="329"/>
      <c r="AL1022" s="324"/>
      <c r="AM1022" s="493"/>
      <c r="AN1022" s="494"/>
      <c r="AO1022" s="495"/>
      <c r="AP1022" s="388"/>
      <c r="AQ1022" s="374"/>
      <c r="AR1022" s="329"/>
      <c r="AS1022" s="329"/>
    </row>
    <row r="1023" spans="37:45" ht="15.75">
      <c r="AK1023" s="329"/>
      <c r="AL1023" s="324"/>
      <c r="AM1023" s="493"/>
      <c r="AN1023" s="494"/>
      <c r="AO1023" s="495"/>
      <c r="AP1023" s="388"/>
      <c r="AQ1023" s="374"/>
      <c r="AR1023" s="329"/>
      <c r="AS1023" s="329"/>
    </row>
    <row r="1024" spans="37:45" ht="15.75">
      <c r="AK1024" s="329"/>
      <c r="AL1024" s="324"/>
      <c r="AM1024" s="493"/>
      <c r="AN1024" s="494"/>
      <c r="AO1024" s="495"/>
      <c r="AP1024" s="388"/>
      <c r="AQ1024" s="374"/>
      <c r="AR1024" s="329"/>
      <c r="AS1024" s="329"/>
    </row>
    <row r="1025" spans="37:45" ht="15.75">
      <c r="AK1025" s="329"/>
      <c r="AL1025" s="324"/>
      <c r="AM1025" s="493"/>
      <c r="AN1025" s="494"/>
      <c r="AO1025" s="495"/>
      <c r="AP1025" s="388"/>
      <c r="AQ1025" s="374"/>
      <c r="AR1025" s="329"/>
      <c r="AS1025" s="329"/>
    </row>
    <row r="1026" spans="37:45" ht="15.75">
      <c r="AK1026" s="329"/>
      <c r="AL1026" s="324"/>
      <c r="AM1026" s="493"/>
      <c r="AN1026" s="494"/>
      <c r="AO1026" s="495"/>
      <c r="AP1026" s="388"/>
      <c r="AQ1026" s="374"/>
      <c r="AR1026" s="329"/>
      <c r="AS1026" s="329"/>
    </row>
    <row r="1027" spans="37:45" ht="15.75">
      <c r="AK1027" s="329"/>
      <c r="AL1027" s="324"/>
      <c r="AM1027" s="493"/>
      <c r="AN1027" s="494"/>
      <c r="AO1027" s="495"/>
      <c r="AP1027" s="388"/>
      <c r="AQ1027" s="374"/>
      <c r="AR1027" s="329"/>
      <c r="AS1027" s="329"/>
    </row>
    <row r="1028" spans="37:45" ht="15.75">
      <c r="AK1028" s="329"/>
      <c r="AL1028" s="324"/>
      <c r="AM1028" s="493"/>
      <c r="AN1028" s="494"/>
      <c r="AO1028" s="495"/>
      <c r="AP1028" s="388"/>
      <c r="AQ1028" s="374"/>
      <c r="AR1028" s="329"/>
      <c r="AS1028" s="329"/>
    </row>
    <row r="1029" spans="37:45" ht="15.75">
      <c r="AK1029" s="329"/>
      <c r="AL1029" s="324"/>
      <c r="AM1029" s="493"/>
      <c r="AN1029" s="494"/>
      <c r="AO1029" s="495"/>
      <c r="AP1029" s="388"/>
      <c r="AQ1029" s="374"/>
      <c r="AR1029" s="329"/>
      <c r="AS1029" s="329"/>
    </row>
    <row r="1030" spans="37:45" ht="15.75">
      <c r="AK1030" s="329"/>
      <c r="AL1030" s="324"/>
      <c r="AM1030" s="493"/>
      <c r="AN1030" s="494"/>
      <c r="AO1030" s="495"/>
      <c r="AP1030" s="388"/>
      <c r="AQ1030" s="374"/>
      <c r="AR1030" s="329"/>
      <c r="AS1030" s="329"/>
    </row>
    <row r="1031" spans="37:45" ht="15.75">
      <c r="AK1031" s="329"/>
      <c r="AL1031" s="324"/>
      <c r="AM1031" s="493"/>
      <c r="AN1031" s="494"/>
      <c r="AO1031" s="495"/>
      <c r="AP1031" s="388"/>
      <c r="AQ1031" s="374"/>
      <c r="AR1031" s="329"/>
      <c r="AS1031" s="329"/>
    </row>
    <row r="1032" spans="37:45" ht="15.75">
      <c r="AK1032" s="329"/>
      <c r="AL1032" s="324"/>
      <c r="AM1032" s="493"/>
      <c r="AN1032" s="494"/>
      <c r="AO1032" s="495"/>
      <c r="AP1032" s="388"/>
      <c r="AQ1032" s="374"/>
      <c r="AR1032" s="329"/>
      <c r="AS1032" s="329"/>
    </row>
    <row r="1033" spans="37:45" ht="15.75">
      <c r="AK1033" s="329"/>
      <c r="AL1033" s="324"/>
      <c r="AM1033" s="493"/>
      <c r="AN1033" s="494"/>
      <c r="AO1033" s="495"/>
      <c r="AP1033" s="388"/>
      <c r="AQ1033" s="374"/>
      <c r="AR1033" s="329"/>
      <c r="AS1033" s="329"/>
    </row>
    <row r="1034" spans="37:45" ht="15.75">
      <c r="AK1034" s="329"/>
      <c r="AL1034" s="324"/>
      <c r="AM1034" s="493"/>
      <c r="AN1034" s="494"/>
      <c r="AO1034" s="495"/>
      <c r="AP1034" s="388"/>
      <c r="AQ1034" s="374"/>
      <c r="AR1034" s="329"/>
      <c r="AS1034" s="329"/>
    </row>
    <row r="1035" spans="37:45" ht="15.75">
      <c r="AK1035" s="329"/>
      <c r="AL1035" s="324"/>
      <c r="AM1035" s="493"/>
      <c r="AN1035" s="494"/>
      <c r="AO1035" s="495"/>
      <c r="AP1035" s="388"/>
      <c r="AQ1035" s="374"/>
      <c r="AR1035" s="329"/>
      <c r="AS1035" s="329"/>
    </row>
    <row r="1036" spans="37:45" ht="15.75">
      <c r="AK1036" s="329"/>
      <c r="AL1036" s="324"/>
      <c r="AM1036" s="493"/>
      <c r="AN1036" s="494"/>
      <c r="AO1036" s="495"/>
      <c r="AP1036" s="388"/>
      <c r="AQ1036" s="374"/>
      <c r="AR1036" s="329"/>
      <c r="AS1036" s="329"/>
    </row>
    <row r="1037" spans="37:45" ht="15.75">
      <c r="AK1037" s="329"/>
      <c r="AL1037" s="324"/>
      <c r="AM1037" s="493"/>
      <c r="AN1037" s="494"/>
      <c r="AO1037" s="495"/>
      <c r="AP1037" s="388"/>
      <c r="AQ1037" s="374"/>
      <c r="AR1037" s="329"/>
      <c r="AS1037" s="329"/>
    </row>
    <row r="1038" spans="37:45" ht="15.75">
      <c r="AK1038" s="329"/>
      <c r="AL1038" s="324"/>
      <c r="AM1038" s="493"/>
      <c r="AN1038" s="494"/>
      <c r="AO1038" s="495"/>
      <c r="AP1038" s="388"/>
      <c r="AQ1038" s="374"/>
      <c r="AR1038" s="329"/>
      <c r="AS1038" s="329"/>
    </row>
    <row r="1039" spans="37:45" ht="15.75">
      <c r="AK1039" s="329"/>
      <c r="AL1039" s="324"/>
      <c r="AM1039" s="493"/>
      <c r="AN1039" s="494"/>
      <c r="AO1039" s="495"/>
      <c r="AP1039" s="388"/>
      <c r="AQ1039" s="374"/>
      <c r="AR1039" s="329"/>
      <c r="AS1039" s="329"/>
    </row>
    <row r="1040" spans="37:45" ht="15.75">
      <c r="AK1040" s="329"/>
      <c r="AL1040" s="324"/>
      <c r="AM1040" s="493"/>
      <c r="AN1040" s="494"/>
      <c r="AO1040" s="495"/>
      <c r="AP1040" s="388"/>
      <c r="AQ1040" s="374"/>
      <c r="AR1040" s="329"/>
      <c r="AS1040" s="329"/>
    </row>
    <row r="1041" spans="37:45" ht="15.75">
      <c r="AK1041" s="329"/>
      <c r="AL1041" s="324"/>
      <c r="AM1041" s="493"/>
      <c r="AN1041" s="494"/>
      <c r="AO1041" s="495"/>
      <c r="AP1041" s="388"/>
      <c r="AQ1041" s="374"/>
      <c r="AR1041" s="329"/>
      <c r="AS1041" s="329"/>
    </row>
    <row r="1042" spans="37:45" ht="15.75">
      <c r="AK1042" s="329"/>
      <c r="AL1042" s="324"/>
      <c r="AM1042" s="493"/>
      <c r="AN1042" s="494"/>
      <c r="AO1042" s="495"/>
      <c r="AP1042" s="388"/>
      <c r="AQ1042" s="374"/>
      <c r="AR1042" s="329"/>
      <c r="AS1042" s="329"/>
    </row>
    <row r="1043" spans="37:45" ht="15.75">
      <c r="AK1043" s="329"/>
      <c r="AL1043" s="324"/>
      <c r="AM1043" s="493"/>
      <c r="AN1043" s="494"/>
      <c r="AO1043" s="495"/>
      <c r="AP1043" s="388"/>
      <c r="AQ1043" s="374"/>
      <c r="AR1043" s="329"/>
      <c r="AS1043" s="329"/>
    </row>
    <row r="1044" spans="37:45" ht="15.75">
      <c r="AK1044" s="329"/>
      <c r="AL1044" s="324"/>
      <c r="AM1044" s="493"/>
      <c r="AN1044" s="494"/>
      <c r="AO1044" s="495"/>
      <c r="AP1044" s="388"/>
      <c r="AQ1044" s="374"/>
      <c r="AR1044" s="329"/>
      <c r="AS1044" s="329"/>
    </row>
    <row r="1045" spans="37:45" ht="15.75">
      <c r="AK1045" s="329"/>
      <c r="AL1045" s="324"/>
      <c r="AM1045" s="493"/>
      <c r="AN1045" s="494"/>
      <c r="AO1045" s="495"/>
      <c r="AP1045" s="388"/>
      <c r="AQ1045" s="374"/>
      <c r="AR1045" s="329"/>
      <c r="AS1045" s="329"/>
    </row>
    <row r="1046" spans="37:45" ht="15.75">
      <c r="AK1046" s="329"/>
      <c r="AL1046" s="324"/>
      <c r="AM1046" s="493"/>
      <c r="AN1046" s="494"/>
      <c r="AO1046" s="495"/>
      <c r="AP1046" s="388"/>
      <c r="AQ1046" s="374"/>
      <c r="AR1046" s="329"/>
      <c r="AS1046" s="329"/>
    </row>
    <row r="1047" spans="37:45" ht="15.75">
      <c r="AK1047" s="329"/>
      <c r="AL1047" s="324"/>
      <c r="AM1047" s="493"/>
      <c r="AN1047" s="494"/>
      <c r="AO1047" s="495"/>
      <c r="AP1047" s="388"/>
      <c r="AQ1047" s="374"/>
      <c r="AR1047" s="329"/>
      <c r="AS1047" s="329"/>
    </row>
    <row r="1048" spans="37:45" ht="15.75">
      <c r="AK1048" s="329"/>
      <c r="AL1048" s="324"/>
      <c r="AM1048" s="493"/>
      <c r="AN1048" s="494"/>
      <c r="AO1048" s="495"/>
      <c r="AP1048" s="388"/>
      <c r="AQ1048" s="374"/>
      <c r="AR1048" s="329"/>
      <c r="AS1048" s="329"/>
    </row>
    <row r="1049" spans="37:45" ht="15.75">
      <c r="AK1049" s="329"/>
      <c r="AL1049" s="324"/>
      <c r="AM1049" s="493"/>
      <c r="AN1049" s="494"/>
      <c r="AO1049" s="495"/>
      <c r="AP1049" s="388"/>
      <c r="AQ1049" s="374"/>
      <c r="AR1049" s="329"/>
      <c r="AS1049" s="329"/>
    </row>
    <row r="1050" spans="37:45" ht="15.75">
      <c r="AK1050" s="329"/>
      <c r="AL1050" s="324"/>
      <c r="AM1050" s="493"/>
      <c r="AN1050" s="494"/>
      <c r="AO1050" s="495"/>
      <c r="AP1050" s="388"/>
      <c r="AQ1050" s="374"/>
      <c r="AR1050" s="329"/>
      <c r="AS1050" s="329"/>
    </row>
    <row r="1051" spans="37:45" ht="15.75">
      <c r="AK1051" s="329"/>
      <c r="AL1051" s="324"/>
      <c r="AM1051" s="493"/>
      <c r="AN1051" s="494"/>
      <c r="AO1051" s="495"/>
      <c r="AP1051" s="388"/>
      <c r="AQ1051" s="374"/>
      <c r="AR1051" s="329"/>
      <c r="AS1051" s="329"/>
    </row>
    <row r="1052" spans="37:45" ht="15.75">
      <c r="AK1052" s="329"/>
      <c r="AL1052" s="324"/>
      <c r="AM1052" s="493"/>
      <c r="AN1052" s="494"/>
      <c r="AO1052" s="495"/>
      <c r="AP1052" s="388"/>
      <c r="AQ1052" s="374"/>
      <c r="AR1052" s="329"/>
      <c r="AS1052" s="329"/>
    </row>
    <row r="1053" spans="37:45" ht="15.75">
      <c r="AK1053" s="329"/>
      <c r="AL1053" s="324"/>
      <c r="AM1053" s="493"/>
      <c r="AN1053" s="494"/>
      <c r="AO1053" s="495"/>
      <c r="AP1053" s="388"/>
      <c r="AQ1053" s="374"/>
      <c r="AR1053" s="329"/>
      <c r="AS1053" s="329"/>
    </row>
    <row r="1054" spans="37:45" ht="15.75">
      <c r="AK1054" s="329"/>
      <c r="AL1054" s="324"/>
      <c r="AM1054" s="493"/>
      <c r="AN1054" s="494"/>
      <c r="AO1054" s="495"/>
      <c r="AP1054" s="388"/>
      <c r="AQ1054" s="374"/>
      <c r="AR1054" s="329"/>
      <c r="AS1054" s="329"/>
    </row>
    <row r="1055" spans="37:45" ht="15.75">
      <c r="AK1055" s="329"/>
      <c r="AL1055" s="324"/>
      <c r="AM1055" s="493"/>
      <c r="AN1055" s="494"/>
      <c r="AO1055" s="495"/>
      <c r="AP1055" s="388"/>
      <c r="AQ1055" s="374"/>
      <c r="AR1055" s="329"/>
      <c r="AS1055" s="329"/>
    </row>
    <row r="1056" spans="37:45" ht="15.75">
      <c r="AK1056" s="329"/>
      <c r="AL1056" s="324"/>
      <c r="AM1056" s="493"/>
      <c r="AN1056" s="494"/>
      <c r="AO1056" s="495"/>
      <c r="AP1056" s="388"/>
      <c r="AQ1056" s="374"/>
      <c r="AR1056" s="329"/>
      <c r="AS1056" s="329"/>
    </row>
    <row r="1057" spans="37:45" ht="15.75">
      <c r="AK1057" s="329"/>
      <c r="AL1057" s="324"/>
      <c r="AM1057" s="493"/>
      <c r="AN1057" s="494"/>
      <c r="AO1057" s="495"/>
      <c r="AP1057" s="388"/>
      <c r="AQ1057" s="374"/>
      <c r="AR1057" s="329"/>
      <c r="AS1057" s="329"/>
    </row>
    <row r="1058" spans="37:45" ht="15.75">
      <c r="AK1058" s="329"/>
      <c r="AL1058" s="324"/>
      <c r="AM1058" s="493"/>
      <c r="AN1058" s="494"/>
      <c r="AO1058" s="495"/>
      <c r="AP1058" s="388"/>
      <c r="AQ1058" s="374"/>
      <c r="AR1058" s="329"/>
      <c r="AS1058" s="329"/>
    </row>
    <row r="1059" spans="37:45" ht="15.75">
      <c r="AK1059" s="329"/>
      <c r="AL1059" s="324"/>
      <c r="AM1059" s="493"/>
      <c r="AN1059" s="494"/>
      <c r="AO1059" s="495"/>
      <c r="AP1059" s="388"/>
      <c r="AQ1059" s="374"/>
      <c r="AR1059" s="329"/>
      <c r="AS1059" s="329"/>
    </row>
    <row r="1060" spans="37:45" ht="15.75">
      <c r="AK1060" s="329"/>
      <c r="AL1060" s="324"/>
      <c r="AM1060" s="493"/>
      <c r="AN1060" s="494"/>
      <c r="AO1060" s="495"/>
      <c r="AP1060" s="388"/>
      <c r="AQ1060" s="374"/>
      <c r="AR1060" s="329"/>
      <c r="AS1060" s="329"/>
    </row>
    <row r="1061" spans="37:45" ht="15.75">
      <c r="AK1061" s="329"/>
      <c r="AL1061" s="324"/>
      <c r="AM1061" s="493"/>
      <c r="AN1061" s="494"/>
      <c r="AO1061" s="495"/>
      <c r="AP1061" s="388"/>
      <c r="AQ1061" s="374"/>
      <c r="AR1061" s="329"/>
      <c r="AS1061" s="329"/>
    </row>
    <row r="1062" spans="37:45" ht="15.75">
      <c r="AK1062" s="329"/>
      <c r="AL1062" s="324"/>
      <c r="AM1062" s="493"/>
      <c r="AN1062" s="494"/>
      <c r="AO1062" s="495"/>
      <c r="AP1062" s="388"/>
      <c r="AQ1062" s="374"/>
      <c r="AR1062" s="329"/>
      <c r="AS1062" s="329"/>
    </row>
    <row r="1063" spans="37:45" ht="15.75">
      <c r="AK1063" s="329"/>
      <c r="AL1063" s="324"/>
      <c r="AM1063" s="493"/>
      <c r="AN1063" s="494"/>
      <c r="AO1063" s="495"/>
      <c r="AP1063" s="388"/>
      <c r="AQ1063" s="374"/>
      <c r="AR1063" s="329"/>
      <c r="AS1063" s="329"/>
    </row>
    <row r="1064" spans="37:45" ht="15.75">
      <c r="AK1064" s="329"/>
      <c r="AL1064" s="324"/>
      <c r="AM1064" s="493"/>
      <c r="AN1064" s="494"/>
      <c r="AO1064" s="495"/>
      <c r="AP1064" s="388"/>
      <c r="AQ1064" s="374"/>
      <c r="AR1064" s="329"/>
      <c r="AS1064" s="329"/>
    </row>
    <row r="1065" spans="37:45" ht="15.75">
      <c r="AK1065" s="329"/>
      <c r="AL1065" s="324"/>
      <c r="AM1065" s="493"/>
      <c r="AN1065" s="494"/>
      <c r="AO1065" s="495"/>
      <c r="AP1065" s="388"/>
      <c r="AQ1065" s="374"/>
      <c r="AR1065" s="329"/>
      <c r="AS1065" s="329"/>
    </row>
    <row r="1066" spans="37:45" ht="15.75">
      <c r="AK1066" s="329"/>
      <c r="AL1066" s="324"/>
      <c r="AM1066" s="493"/>
      <c r="AN1066" s="494"/>
      <c r="AO1066" s="495"/>
      <c r="AP1066" s="388"/>
      <c r="AQ1066" s="374"/>
      <c r="AR1066" s="329"/>
      <c r="AS1066" s="329"/>
    </row>
    <row r="1067" spans="37:45" ht="15.75">
      <c r="AK1067" s="329"/>
      <c r="AL1067" s="324"/>
      <c r="AM1067" s="493"/>
      <c r="AN1067" s="494"/>
      <c r="AO1067" s="495"/>
      <c r="AP1067" s="388"/>
      <c r="AQ1067" s="374"/>
      <c r="AR1067" s="329"/>
      <c r="AS1067" s="329"/>
    </row>
    <row r="1068" spans="37:45" ht="15.75">
      <c r="AK1068" s="329"/>
      <c r="AL1068" s="324"/>
      <c r="AM1068" s="493"/>
      <c r="AN1068" s="494"/>
      <c r="AO1068" s="495"/>
      <c r="AP1068" s="388"/>
      <c r="AQ1068" s="374"/>
      <c r="AR1068" s="329"/>
      <c r="AS1068" s="329"/>
    </row>
    <row r="1069" spans="37:45" ht="15.75">
      <c r="AK1069" s="329"/>
      <c r="AL1069" s="324"/>
      <c r="AM1069" s="493"/>
      <c r="AN1069" s="494"/>
      <c r="AO1069" s="495"/>
      <c r="AP1069" s="388"/>
      <c r="AQ1069" s="374"/>
      <c r="AR1069" s="329"/>
      <c r="AS1069" s="329"/>
    </row>
  </sheetData>
  <sheetProtection password="DE47" sheet="1" objects="1" scenarios="1" selectLockedCells="1" selectUnlockedCells="1"/>
  <mergeCells count="6">
    <mergeCell ref="B13:D13"/>
    <mergeCell ref="R13:S13"/>
    <mergeCell ref="F19:G20"/>
    <mergeCell ref="H19:H20"/>
    <mergeCell ref="I10:K11"/>
    <mergeCell ref="L10:L1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0"/>
  <dimension ref="A1:R88"/>
  <sheetViews>
    <sheetView workbookViewId="0" topLeftCell="A34">
      <selection activeCell="O59" sqref="O59:O62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9.8515625" style="0" customWidth="1"/>
    <col min="5" max="5" width="11.00390625" style="0" bestFit="1" customWidth="1"/>
    <col min="15" max="15" width="11.57421875" style="0" bestFit="1" customWidth="1"/>
  </cols>
  <sheetData>
    <row r="1" spans="1:6" ht="12.75">
      <c r="A1" s="634" t="s">
        <v>207</v>
      </c>
      <c r="B1" s="634"/>
      <c r="C1" s="634"/>
      <c r="D1" s="634"/>
      <c r="E1" s="634"/>
      <c r="F1" s="635"/>
    </row>
    <row r="3" spans="2:3" ht="12.75">
      <c r="B3" s="636" t="s">
        <v>202</v>
      </c>
      <c r="C3" t="s">
        <v>203</v>
      </c>
    </row>
    <row r="4" spans="2:3" ht="12.75">
      <c r="B4" t="s">
        <v>204</v>
      </c>
      <c r="C4" s="635">
        <v>6</v>
      </c>
    </row>
    <row r="5" spans="2:3" ht="12.75">
      <c r="B5" t="s">
        <v>205</v>
      </c>
      <c r="C5" s="635">
        <v>0.5</v>
      </c>
    </row>
    <row r="8" spans="2:5" ht="12.75">
      <c r="B8" t="s">
        <v>59</v>
      </c>
      <c r="C8" t="s">
        <v>58</v>
      </c>
      <c r="D8" t="s">
        <v>208</v>
      </c>
      <c r="E8" t="s">
        <v>209</v>
      </c>
    </row>
    <row r="9" spans="2:18" ht="12.75">
      <c r="B9" s="4">
        <f>A9*$C$7</f>
        <v>0</v>
      </c>
      <c r="C9" s="637"/>
      <c r="D9" s="4">
        <v>0</v>
      </c>
      <c r="E9" s="629">
        <f>$O$16*B9^3+$O$17*B9^2+$O$18*B9+$O$19</f>
        <v>0.0046147</v>
      </c>
      <c r="Q9" s="4"/>
      <c r="R9" s="638"/>
    </row>
    <row r="10" spans="2:18" ht="12.75">
      <c r="B10" s="4">
        <v>0.5</v>
      </c>
      <c r="C10" s="637"/>
      <c r="D10" s="4">
        <v>0.09375</v>
      </c>
      <c r="E10" s="629">
        <f aca="true" t="shared" si="0" ref="E10:E18">$O$16*B10^3+$O$17*B10^2+$O$18*B10+$O$19</f>
        <v>0.092642525</v>
      </c>
      <c r="Q10" s="4"/>
      <c r="R10" s="638"/>
    </row>
    <row r="11" spans="2:18" ht="12.75">
      <c r="B11" s="4">
        <v>1</v>
      </c>
      <c r="C11" s="637"/>
      <c r="D11" s="4">
        <v>0.17708333333333334</v>
      </c>
      <c r="E11" s="629">
        <f t="shared" si="0"/>
        <v>0.1678893</v>
      </c>
      <c r="Q11" s="4"/>
      <c r="R11" s="638"/>
    </row>
    <row r="12" spans="2:18" ht="12.75">
      <c r="B12" s="4">
        <v>1.5</v>
      </c>
      <c r="C12" s="637"/>
      <c r="D12" s="4">
        <v>0.234375</v>
      </c>
      <c r="E12" s="629">
        <f t="shared" si="0"/>
        <v>0.23164997500000004</v>
      </c>
      <c r="Q12" s="4"/>
      <c r="R12" s="638"/>
    </row>
    <row r="13" spans="2:18" ht="12.75">
      <c r="B13" s="4">
        <v>2</v>
      </c>
      <c r="C13" s="637"/>
      <c r="D13" s="4">
        <v>0.28125</v>
      </c>
      <c r="E13" s="629">
        <f t="shared" si="0"/>
        <v>0.2852195</v>
      </c>
      <c r="Q13" s="4"/>
      <c r="R13" s="638"/>
    </row>
    <row r="14" spans="2:18" ht="12.75">
      <c r="B14" s="4">
        <v>2.5</v>
      </c>
      <c r="C14" s="637"/>
      <c r="D14" s="4">
        <v>0.3229166666666667</v>
      </c>
      <c r="E14" s="629">
        <f t="shared" si="0"/>
        <v>0.329892825</v>
      </c>
      <c r="Q14" s="4"/>
      <c r="R14" s="638"/>
    </row>
    <row r="15" spans="2:18" ht="12.75">
      <c r="B15" s="4">
        <v>3</v>
      </c>
      <c r="C15" s="637"/>
      <c r="D15" s="4">
        <v>0.3645833333333333</v>
      </c>
      <c r="E15" s="629">
        <f t="shared" si="0"/>
        <v>0.3669649000000001</v>
      </c>
      <c r="Q15" s="4"/>
      <c r="R15" s="638"/>
    </row>
    <row r="16" spans="2:18" ht="12.75">
      <c r="B16" s="4">
        <v>4</v>
      </c>
      <c r="C16" s="637"/>
      <c r="D16" s="4">
        <v>0.4270833333333333</v>
      </c>
      <c r="E16" s="629">
        <f t="shared" si="0"/>
        <v>0.42348510000000006</v>
      </c>
      <c r="N16" t="s">
        <v>193</v>
      </c>
      <c r="O16" s="629">
        <v>0.0017266</v>
      </c>
      <c r="Q16" s="4"/>
      <c r="R16" s="638"/>
    </row>
    <row r="17" spans="2:18" ht="12.75">
      <c r="B17" s="4">
        <v>5</v>
      </c>
      <c r="C17" s="637"/>
      <c r="D17" s="4">
        <v>0.46875</v>
      </c>
      <c r="E17" s="629">
        <f t="shared" si="0"/>
        <v>0.46513970000000004</v>
      </c>
      <c r="N17" t="s">
        <v>194</v>
      </c>
      <c r="O17" s="629">
        <v>-0.028152</v>
      </c>
      <c r="Q17" s="4"/>
      <c r="R17" s="638"/>
    </row>
    <row r="18" spans="2:18" ht="12.75">
      <c r="B18" s="4">
        <v>6</v>
      </c>
      <c r="C18" s="637"/>
      <c r="D18" s="4">
        <v>0.5</v>
      </c>
      <c r="E18" s="629">
        <f t="shared" si="0"/>
        <v>0.5022883000000001</v>
      </c>
      <c r="N18" t="s">
        <v>195</v>
      </c>
      <c r="O18" s="629">
        <v>0.1897</v>
      </c>
      <c r="Q18" s="4"/>
      <c r="R18" s="638"/>
    </row>
    <row r="19" spans="2:15" ht="12.75">
      <c r="B19" s="639"/>
      <c r="C19" s="640"/>
      <c r="D19" s="639"/>
      <c r="N19" t="s">
        <v>196</v>
      </c>
      <c r="O19" s="629">
        <v>0.0046147</v>
      </c>
    </row>
    <row r="20" spans="2:4" ht="12.75">
      <c r="B20" s="4"/>
      <c r="C20" s="637"/>
      <c r="D20" s="4"/>
    </row>
    <row r="21" spans="2:4" ht="12.75">
      <c r="B21" s="4"/>
      <c r="C21" s="637"/>
      <c r="D21" s="4"/>
    </row>
    <row r="22" spans="2:4" ht="12.75">
      <c r="B22" s="4"/>
      <c r="C22" s="637"/>
      <c r="D22" s="4"/>
    </row>
    <row r="23" spans="2:10" ht="12.75">
      <c r="B23" s="4"/>
      <c r="C23" s="1"/>
      <c r="D23" s="641"/>
      <c r="E23" s="1"/>
      <c r="F23" s="1"/>
      <c r="G23" s="1"/>
      <c r="H23" s="1"/>
      <c r="I23" s="1"/>
      <c r="J23" s="1"/>
    </row>
    <row r="24" spans="1:12" ht="12.75">
      <c r="A24" s="642"/>
      <c r="B24" s="642"/>
      <c r="C24" s="642"/>
      <c r="D24" s="642"/>
      <c r="E24" s="642"/>
      <c r="F24" s="642"/>
      <c r="G24" s="642"/>
      <c r="H24" s="642"/>
      <c r="I24" s="642"/>
      <c r="J24" s="642"/>
      <c r="K24" s="642"/>
      <c r="L24" s="642"/>
    </row>
    <row r="25" spans="1:12" ht="12.75">
      <c r="A25" s="642"/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</row>
    <row r="26" spans="1:12" ht="12.75">
      <c r="A26" s="642"/>
      <c r="B26" s="642"/>
      <c r="C26" s="642"/>
      <c r="D26" s="642"/>
      <c r="E26" s="642"/>
      <c r="F26" s="642"/>
      <c r="G26" s="642"/>
      <c r="H26" s="642"/>
      <c r="I26" s="642"/>
      <c r="J26" s="642"/>
      <c r="K26" s="642"/>
      <c r="L26" s="642"/>
    </row>
    <row r="27" spans="1:15" ht="12.75">
      <c r="A27" s="642"/>
      <c r="B27" s="642"/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N27" t="s">
        <v>193</v>
      </c>
      <c r="O27" s="629">
        <v>44.066</v>
      </c>
    </row>
    <row r="28" spans="1:15" ht="12.75">
      <c r="A28" s="642"/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N28" t="s">
        <v>194</v>
      </c>
      <c r="O28" s="629">
        <v>-12.106</v>
      </c>
    </row>
    <row r="29" spans="1:15" ht="12.75">
      <c r="A29" s="642"/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N29" t="s">
        <v>195</v>
      </c>
      <c r="O29" s="629">
        <v>6.8746</v>
      </c>
    </row>
    <row r="30" spans="1:15" ht="12.75">
      <c r="A30" s="642"/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N30" t="s">
        <v>196</v>
      </c>
      <c r="O30" s="629">
        <v>0.028</v>
      </c>
    </row>
    <row r="31" spans="1:12" ht="12.75">
      <c r="A31" s="642"/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</row>
    <row r="32" spans="1:12" ht="12.75">
      <c r="A32" s="642"/>
      <c r="B32" s="643"/>
      <c r="C32" s="644"/>
      <c r="D32" s="643"/>
      <c r="E32" s="642"/>
      <c r="F32" s="642"/>
      <c r="G32" s="642"/>
      <c r="H32" s="642"/>
      <c r="I32" s="642"/>
      <c r="J32" s="642"/>
      <c r="K32" s="642"/>
      <c r="L32" s="642"/>
    </row>
    <row r="33" spans="1:12" ht="12.75">
      <c r="A33" s="642"/>
      <c r="B33" s="643"/>
      <c r="C33" s="644"/>
      <c r="D33" s="643"/>
      <c r="E33" s="642"/>
      <c r="F33" s="642"/>
      <c r="G33" s="642"/>
      <c r="H33" s="642"/>
      <c r="I33" s="642"/>
      <c r="J33" s="642"/>
      <c r="K33" s="642"/>
      <c r="L33" s="642"/>
    </row>
    <row r="34" spans="1:12" ht="12.75">
      <c r="A34" s="642"/>
      <c r="B34" s="643"/>
      <c r="C34" s="644"/>
      <c r="D34" s="643"/>
      <c r="E34" s="642"/>
      <c r="F34" s="642"/>
      <c r="G34" s="642"/>
      <c r="H34" s="642"/>
      <c r="I34" s="642"/>
      <c r="J34" s="642"/>
      <c r="K34" s="642"/>
      <c r="L34" s="642"/>
    </row>
    <row r="35" spans="1:12" ht="12.75">
      <c r="A35" s="642"/>
      <c r="B35" s="643"/>
      <c r="C35" s="644"/>
      <c r="D35" s="643"/>
      <c r="E35" s="642"/>
      <c r="F35" s="642"/>
      <c r="G35" s="642"/>
      <c r="H35" s="642"/>
      <c r="I35" s="642"/>
      <c r="J35" s="642"/>
      <c r="K35" s="642"/>
      <c r="L35" s="642"/>
    </row>
    <row r="36" spans="1:12" ht="12.75">
      <c r="A36" s="642"/>
      <c r="B36" s="643"/>
      <c r="C36" s="644"/>
      <c r="D36" s="643"/>
      <c r="E36" s="642"/>
      <c r="F36" s="642"/>
      <c r="G36" s="642"/>
      <c r="H36" s="642"/>
      <c r="I36" s="642"/>
      <c r="J36" s="642"/>
      <c r="K36" s="642"/>
      <c r="L36" s="642"/>
    </row>
    <row r="37" spans="1:12" ht="12.75">
      <c r="A37" s="642"/>
      <c r="B37" s="643"/>
      <c r="C37" s="644"/>
      <c r="D37" s="643"/>
      <c r="E37" s="642"/>
      <c r="F37" s="642"/>
      <c r="G37" s="642"/>
      <c r="H37" s="642"/>
      <c r="I37" s="642"/>
      <c r="J37" s="642"/>
      <c r="K37" s="642"/>
      <c r="L37" s="642"/>
    </row>
    <row r="38" spans="1:12" ht="12.75">
      <c r="A38" s="642"/>
      <c r="B38" s="643"/>
      <c r="C38" s="644"/>
      <c r="D38" s="643"/>
      <c r="E38" s="642"/>
      <c r="F38" s="642"/>
      <c r="G38" s="642"/>
      <c r="H38" s="642"/>
      <c r="I38" s="642"/>
      <c r="J38" s="642"/>
      <c r="K38" s="642"/>
      <c r="L38" s="642"/>
    </row>
    <row r="39" spans="1:12" ht="12.75">
      <c r="A39" s="642"/>
      <c r="B39" s="643"/>
      <c r="C39" s="644"/>
      <c r="D39" s="643"/>
      <c r="E39" s="642"/>
      <c r="F39" s="642"/>
      <c r="G39" s="642"/>
      <c r="H39" s="642"/>
      <c r="I39" s="642"/>
      <c r="J39" s="642"/>
      <c r="K39" s="642"/>
      <c r="L39" s="642"/>
    </row>
    <row r="40" spans="1:12" ht="12.75">
      <c r="A40" s="642"/>
      <c r="B40" s="643"/>
      <c r="C40" s="644"/>
      <c r="D40" s="643"/>
      <c r="E40" s="642"/>
      <c r="F40" s="642"/>
      <c r="G40" s="642"/>
      <c r="H40" s="642"/>
      <c r="I40" s="642"/>
      <c r="J40" s="642"/>
      <c r="K40" s="642"/>
      <c r="L40" s="642"/>
    </row>
    <row r="41" spans="1:12" ht="12.75">
      <c r="A41" s="642"/>
      <c r="B41" s="643"/>
      <c r="C41" s="644"/>
      <c r="D41" s="643"/>
      <c r="E41" s="642"/>
      <c r="F41" s="642"/>
      <c r="G41" s="642"/>
      <c r="H41" s="642"/>
      <c r="I41" s="642"/>
      <c r="J41" s="642"/>
      <c r="K41" s="642"/>
      <c r="L41" s="642"/>
    </row>
    <row r="42" spans="1:12" ht="12.75">
      <c r="A42" s="642"/>
      <c r="B42" s="643"/>
      <c r="C42" s="644"/>
      <c r="D42" s="643"/>
      <c r="E42" s="642"/>
      <c r="F42" s="642"/>
      <c r="G42" s="642"/>
      <c r="H42" s="642"/>
      <c r="I42" s="642"/>
      <c r="J42" s="642"/>
      <c r="K42" s="642"/>
      <c r="L42" s="642"/>
    </row>
    <row r="43" spans="1:12" ht="12.75">
      <c r="A43" s="642"/>
      <c r="B43" s="643"/>
      <c r="C43" s="644"/>
      <c r="D43" s="643"/>
      <c r="E43" s="642"/>
      <c r="F43" s="642"/>
      <c r="G43" s="642"/>
      <c r="H43" s="642"/>
      <c r="I43" s="642"/>
      <c r="J43" s="642"/>
      <c r="K43" s="642"/>
      <c r="L43" s="642"/>
    </row>
    <row r="44" spans="1:12" ht="12.75">
      <c r="A44" s="642"/>
      <c r="B44" s="643"/>
      <c r="C44" s="644"/>
      <c r="D44" s="643"/>
      <c r="E44" s="642"/>
      <c r="F44" s="642"/>
      <c r="G44" s="642"/>
      <c r="H44" s="642"/>
      <c r="I44" s="642"/>
      <c r="J44" s="642"/>
      <c r="K44" s="642"/>
      <c r="L44" s="642"/>
    </row>
    <row r="45" spans="1:12" ht="12.75">
      <c r="A45" s="642"/>
      <c r="B45" s="643"/>
      <c r="C45" s="644"/>
      <c r="D45" s="643"/>
      <c r="E45" s="642"/>
      <c r="F45" s="642"/>
      <c r="G45" s="642"/>
      <c r="H45" s="642"/>
      <c r="I45" s="642"/>
      <c r="J45" s="642"/>
      <c r="K45" s="642"/>
      <c r="L45" s="642"/>
    </row>
    <row r="46" spans="2:3" ht="12.75">
      <c r="B46" s="636" t="s">
        <v>206</v>
      </c>
      <c r="C46" t="s">
        <v>203</v>
      </c>
    </row>
    <row r="47" spans="2:3" ht="12.75">
      <c r="B47" t="s">
        <v>204</v>
      </c>
      <c r="C47" s="635">
        <v>6</v>
      </c>
    </row>
    <row r="48" spans="2:3" ht="12.75">
      <c r="B48" t="s">
        <v>205</v>
      </c>
      <c r="C48" s="635">
        <v>0.5</v>
      </c>
    </row>
    <row r="51" spans="2:4" ht="12.75">
      <c r="B51" t="s">
        <v>59</v>
      </c>
      <c r="C51" t="s">
        <v>58</v>
      </c>
      <c r="D51" t="s">
        <v>41</v>
      </c>
    </row>
    <row r="52" spans="2:4" ht="12.75">
      <c r="B52" s="4">
        <f>A52*$C$7</f>
        <v>0</v>
      </c>
      <c r="C52" s="637"/>
      <c r="D52" s="638">
        <f>D9/10</f>
        <v>0</v>
      </c>
    </row>
    <row r="53" spans="2:4" ht="12.75">
      <c r="B53" s="4">
        <v>0.5</v>
      </c>
      <c r="C53" s="637"/>
      <c r="D53" s="638">
        <f aca="true" t="shared" si="1" ref="D53:D61">D10/10</f>
        <v>0.009375</v>
      </c>
    </row>
    <row r="54" spans="2:4" ht="12.75">
      <c r="B54" s="4">
        <v>1</v>
      </c>
      <c r="C54" s="637"/>
      <c r="D54" s="638">
        <f t="shared" si="1"/>
        <v>0.017708333333333333</v>
      </c>
    </row>
    <row r="55" spans="2:4" ht="12.75">
      <c r="B55" s="4">
        <v>1.5</v>
      </c>
      <c r="C55" s="637"/>
      <c r="D55" s="638">
        <f t="shared" si="1"/>
        <v>0.0234375</v>
      </c>
    </row>
    <row r="56" spans="2:4" ht="12.75">
      <c r="B56" s="4">
        <v>2</v>
      </c>
      <c r="C56" s="637"/>
      <c r="D56" s="638">
        <f t="shared" si="1"/>
        <v>0.028125</v>
      </c>
    </row>
    <row r="57" spans="2:4" ht="12.75">
      <c r="B57" s="4">
        <v>2.5</v>
      </c>
      <c r="C57" s="637"/>
      <c r="D57" s="638">
        <f t="shared" si="1"/>
        <v>0.03229166666666667</v>
      </c>
    </row>
    <row r="58" spans="2:4" ht="12.75">
      <c r="B58" s="4">
        <v>3</v>
      </c>
      <c r="C58" s="637"/>
      <c r="D58" s="638">
        <f t="shared" si="1"/>
        <v>0.03645833333333333</v>
      </c>
    </row>
    <row r="59" spans="2:15" ht="12.75">
      <c r="B59" s="4">
        <v>4</v>
      </c>
      <c r="C59" s="637"/>
      <c r="D59" s="638">
        <f t="shared" si="1"/>
        <v>0.042708333333333334</v>
      </c>
      <c r="N59" t="s">
        <v>193</v>
      </c>
      <c r="O59" s="629">
        <f>O16/10</f>
        <v>0.00017266</v>
      </c>
    </row>
    <row r="60" spans="2:15" ht="12.75">
      <c r="B60" s="4">
        <v>5</v>
      </c>
      <c r="C60" s="637"/>
      <c r="D60" s="638">
        <f t="shared" si="1"/>
        <v>0.046875</v>
      </c>
      <c r="N60" t="s">
        <v>194</v>
      </c>
      <c r="O60" s="629">
        <f>O17/10</f>
        <v>-0.0028152</v>
      </c>
    </row>
    <row r="61" spans="2:15" ht="12.75">
      <c r="B61" s="4">
        <v>6</v>
      </c>
      <c r="C61" s="637"/>
      <c r="D61" s="638">
        <f t="shared" si="1"/>
        <v>0.05</v>
      </c>
      <c r="N61" t="s">
        <v>195</v>
      </c>
      <c r="O61" s="629">
        <f>O18/10</f>
        <v>0.01897</v>
      </c>
    </row>
    <row r="62" spans="2:15" ht="12.75">
      <c r="B62" s="639"/>
      <c r="C62" s="640"/>
      <c r="D62" s="639"/>
      <c r="N62" t="s">
        <v>196</v>
      </c>
      <c r="O62" s="629">
        <f>O19/10</f>
        <v>0.00046147</v>
      </c>
    </row>
    <row r="63" spans="2:4" ht="12.75">
      <c r="B63" s="4"/>
      <c r="C63" s="637"/>
      <c r="D63" s="4"/>
    </row>
    <row r="64" spans="2:4" ht="12.75">
      <c r="B64" s="4"/>
      <c r="C64" s="637"/>
      <c r="D64" s="4"/>
    </row>
    <row r="65" spans="2:4" ht="12.75">
      <c r="B65" s="4"/>
      <c r="C65" s="637"/>
      <c r="D65" s="4"/>
    </row>
    <row r="66" spans="2:10" ht="12.75">
      <c r="B66" s="4"/>
      <c r="C66" s="1"/>
      <c r="D66" s="641"/>
      <c r="E66" s="1"/>
      <c r="F66" s="1"/>
      <c r="G66" s="1"/>
      <c r="H66" s="1"/>
      <c r="I66" s="1"/>
      <c r="J66" s="1"/>
    </row>
    <row r="67" spans="1:12" ht="12.75">
      <c r="A67" s="642"/>
      <c r="B67" s="642"/>
      <c r="C67" s="642"/>
      <c r="D67" s="642"/>
      <c r="E67" s="642"/>
      <c r="F67" s="642"/>
      <c r="G67" s="642"/>
      <c r="H67" s="642"/>
      <c r="I67" s="642"/>
      <c r="J67" s="642"/>
      <c r="K67" s="642"/>
      <c r="L67" s="642"/>
    </row>
    <row r="68" spans="1:12" ht="12.75">
      <c r="A68" s="642"/>
      <c r="B68" s="642"/>
      <c r="C68" s="642"/>
      <c r="D68" s="642"/>
      <c r="E68" s="642"/>
      <c r="F68" s="642"/>
      <c r="G68" s="642"/>
      <c r="H68" s="642"/>
      <c r="I68" s="642"/>
      <c r="J68" s="642"/>
      <c r="K68" s="642"/>
      <c r="L68" s="642"/>
    </row>
    <row r="69" spans="1:12" ht="12.75">
      <c r="A69" s="642"/>
      <c r="B69" s="642"/>
      <c r="C69" s="642"/>
      <c r="D69" s="642"/>
      <c r="E69" s="642"/>
      <c r="F69" s="642"/>
      <c r="G69" s="642"/>
      <c r="H69" s="642"/>
      <c r="I69" s="642"/>
      <c r="J69" s="642"/>
      <c r="K69" s="642"/>
      <c r="L69" s="642"/>
    </row>
    <row r="70" spans="1:15" ht="12.75">
      <c r="A70" s="642"/>
      <c r="B70" s="642"/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N70" t="s">
        <v>193</v>
      </c>
      <c r="O70" s="629">
        <v>44066</v>
      </c>
    </row>
    <row r="71" spans="1:15" ht="12.75">
      <c r="A71" s="642"/>
      <c r="B71" s="642"/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N71" t="s">
        <v>194</v>
      </c>
      <c r="O71" s="629">
        <v>-1201.7</v>
      </c>
    </row>
    <row r="72" spans="1:15" ht="12.75">
      <c r="A72" s="642"/>
      <c r="B72" s="642"/>
      <c r="C72" s="642"/>
      <c r="D72" s="642"/>
      <c r="E72" s="642"/>
      <c r="F72" s="642"/>
      <c r="G72" s="642"/>
      <c r="H72" s="642"/>
      <c r="I72" s="642"/>
      <c r="J72" s="642"/>
      <c r="K72" s="642"/>
      <c r="L72" s="642"/>
      <c r="N72" t="s">
        <v>195</v>
      </c>
      <c r="O72" s="629">
        <v>68.746</v>
      </c>
    </row>
    <row r="73" spans="1:15" ht="12.75">
      <c r="A73" s="642"/>
      <c r="B73" s="642"/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N73" t="s">
        <v>196</v>
      </c>
      <c r="O73" s="629">
        <v>0.028002</v>
      </c>
    </row>
    <row r="74" spans="1:12" ht="12.75">
      <c r="A74" s="642"/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42"/>
    </row>
    <row r="75" spans="1:12" ht="12.75">
      <c r="A75" s="642"/>
      <c r="B75" s="643"/>
      <c r="C75" s="644"/>
      <c r="D75" s="643"/>
      <c r="E75" s="642"/>
      <c r="F75" s="642"/>
      <c r="G75" s="642"/>
      <c r="H75" s="642"/>
      <c r="I75" s="642"/>
      <c r="J75" s="642"/>
      <c r="K75" s="642"/>
      <c r="L75" s="642"/>
    </row>
    <row r="76" spans="1:12" ht="12.75">
      <c r="A76" s="642"/>
      <c r="B76" s="643"/>
      <c r="C76" s="644"/>
      <c r="D76" s="643"/>
      <c r="E76" s="642"/>
      <c r="F76" s="642"/>
      <c r="G76" s="642"/>
      <c r="H76" s="642"/>
      <c r="I76" s="642"/>
      <c r="J76" s="642"/>
      <c r="K76" s="642"/>
      <c r="L76" s="642"/>
    </row>
    <row r="77" spans="1:12" ht="12.75">
      <c r="A77" s="642"/>
      <c r="B77" s="643"/>
      <c r="C77" s="644"/>
      <c r="D77" s="643"/>
      <c r="E77" s="642"/>
      <c r="F77" s="642"/>
      <c r="G77" s="642"/>
      <c r="H77" s="642"/>
      <c r="I77" s="642"/>
      <c r="J77" s="642"/>
      <c r="K77" s="642"/>
      <c r="L77" s="642"/>
    </row>
    <row r="78" spans="1:12" ht="12.75">
      <c r="A78" s="642"/>
      <c r="B78" s="643"/>
      <c r="C78" s="644"/>
      <c r="D78" s="643"/>
      <c r="E78" s="642"/>
      <c r="F78" s="642"/>
      <c r="G78" s="642"/>
      <c r="H78" s="642"/>
      <c r="I78" s="642"/>
      <c r="J78" s="642"/>
      <c r="K78" s="642"/>
      <c r="L78" s="642"/>
    </row>
    <row r="79" spans="1:12" ht="12.75">
      <c r="A79" s="642"/>
      <c r="B79" s="643"/>
      <c r="C79" s="644"/>
      <c r="D79" s="643"/>
      <c r="E79" s="642"/>
      <c r="F79" s="642"/>
      <c r="G79" s="642"/>
      <c r="H79" s="642"/>
      <c r="I79" s="642"/>
      <c r="J79" s="642"/>
      <c r="K79" s="642"/>
      <c r="L79" s="642"/>
    </row>
    <row r="80" spans="1:12" ht="12.75">
      <c r="A80" s="642"/>
      <c r="B80" s="643"/>
      <c r="C80" s="644"/>
      <c r="D80" s="643"/>
      <c r="E80" s="642"/>
      <c r="F80" s="642"/>
      <c r="G80" s="642"/>
      <c r="H80" s="642"/>
      <c r="I80" s="642"/>
      <c r="J80" s="642"/>
      <c r="K80" s="642"/>
      <c r="L80" s="642"/>
    </row>
    <row r="81" spans="1:12" ht="12.75">
      <c r="A81" s="642"/>
      <c r="B81" s="643"/>
      <c r="C81" s="644"/>
      <c r="D81" s="643"/>
      <c r="E81" s="642"/>
      <c r="F81" s="642"/>
      <c r="G81" s="642"/>
      <c r="H81" s="642"/>
      <c r="I81" s="642"/>
      <c r="J81" s="642"/>
      <c r="K81" s="642"/>
      <c r="L81" s="642"/>
    </row>
    <row r="82" spans="1:12" ht="12.75">
      <c r="A82" s="642"/>
      <c r="B82" s="643"/>
      <c r="C82" s="644"/>
      <c r="D82" s="643"/>
      <c r="E82" s="642"/>
      <c r="F82" s="642"/>
      <c r="G82" s="642"/>
      <c r="H82" s="642"/>
      <c r="I82" s="642"/>
      <c r="J82" s="642"/>
      <c r="K82" s="642"/>
      <c r="L82" s="642"/>
    </row>
    <row r="83" spans="1:12" ht="12.75">
      <c r="A83" s="642"/>
      <c r="B83" s="643"/>
      <c r="C83" s="644"/>
      <c r="D83" s="643"/>
      <c r="E83" s="642"/>
      <c r="F83" s="642"/>
      <c r="G83" s="642"/>
      <c r="H83" s="642"/>
      <c r="I83" s="642"/>
      <c r="J83" s="642"/>
      <c r="K83" s="642"/>
      <c r="L83" s="642"/>
    </row>
    <row r="84" spans="1:12" ht="12.75">
      <c r="A84" s="642"/>
      <c r="B84" s="643"/>
      <c r="C84" s="644"/>
      <c r="D84" s="643"/>
      <c r="E84" s="642"/>
      <c r="F84" s="642"/>
      <c r="G84" s="642"/>
      <c r="H84" s="642"/>
      <c r="I84" s="642"/>
      <c r="J84" s="642"/>
      <c r="K84" s="642"/>
      <c r="L84" s="642"/>
    </row>
    <row r="85" spans="1:12" ht="12.75">
      <c r="A85" s="642"/>
      <c r="B85" s="643"/>
      <c r="C85" s="644"/>
      <c r="D85" s="643"/>
      <c r="E85" s="642"/>
      <c r="F85" s="642"/>
      <c r="G85" s="642"/>
      <c r="H85" s="642"/>
      <c r="I85" s="642"/>
      <c r="J85" s="642"/>
      <c r="K85" s="642"/>
      <c r="L85" s="642"/>
    </row>
    <row r="86" spans="1:12" ht="12.75">
      <c r="A86" s="642"/>
      <c r="B86" s="643"/>
      <c r="C86" s="644"/>
      <c r="D86" s="643"/>
      <c r="E86" s="642"/>
      <c r="F86" s="642"/>
      <c r="G86" s="642"/>
      <c r="H86" s="642"/>
      <c r="I86" s="642"/>
      <c r="J86" s="642"/>
      <c r="K86" s="642"/>
      <c r="L86" s="642"/>
    </row>
    <row r="87" spans="1:12" ht="12.75">
      <c r="A87" s="642"/>
      <c r="B87" s="643"/>
      <c r="C87" s="644"/>
      <c r="D87" s="643"/>
      <c r="E87" s="642"/>
      <c r="F87" s="642"/>
      <c r="G87" s="642"/>
      <c r="H87" s="642"/>
      <c r="I87" s="642"/>
      <c r="J87" s="642"/>
      <c r="K87" s="642"/>
      <c r="L87" s="642"/>
    </row>
    <row r="88" spans="1:12" ht="12.75">
      <c r="A88" s="642"/>
      <c r="B88" s="643"/>
      <c r="C88" s="644"/>
      <c r="D88" s="643"/>
      <c r="E88" s="642"/>
      <c r="F88" s="642"/>
      <c r="G88" s="642"/>
      <c r="H88" s="642"/>
      <c r="I88" s="642"/>
      <c r="J88" s="642"/>
      <c r="K88" s="642"/>
      <c r="L88" s="64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2:BE38"/>
  <sheetViews>
    <sheetView showGridLines="0" showRowColHeaders="0" showOutlineSymbols="0" zoomScaleSheetLayoutView="70" workbookViewId="0" topLeftCell="A1">
      <pane xSplit="35" topLeftCell="BC1" activePane="topRight" state="frozen"/>
      <selection pane="topLeft" activeCell="A1" sqref="A1"/>
      <selection pane="topRight" activeCell="B11" sqref="B11:D12"/>
    </sheetView>
  </sheetViews>
  <sheetFormatPr defaultColWidth="9.140625" defaultRowHeight="12.75"/>
  <cols>
    <col min="1" max="5" width="2.8515625" style="2" customWidth="1"/>
    <col min="6" max="7" width="4.140625" style="2" customWidth="1"/>
    <col min="8" max="9" width="3.8515625" style="2" customWidth="1"/>
    <col min="10" max="10" width="4.00390625" style="2" customWidth="1"/>
    <col min="11" max="11" width="8.28125" style="2" customWidth="1"/>
    <col min="12" max="12" width="2.8515625" style="2" customWidth="1"/>
    <col min="13" max="13" width="3.8515625" style="2" customWidth="1"/>
    <col min="14" max="14" width="4.28125" style="2" customWidth="1"/>
    <col min="15" max="15" width="3.57421875" style="2" customWidth="1"/>
    <col min="16" max="19" width="2.8515625" style="2" customWidth="1"/>
    <col min="20" max="29" width="9.140625" style="2" customWidth="1"/>
    <col min="30" max="30" width="24.7109375" style="8" bestFit="1" customWidth="1"/>
    <col min="31" max="31" width="11.7109375" style="8" bestFit="1" customWidth="1"/>
    <col min="32" max="32" width="24.7109375" style="8" bestFit="1" customWidth="1"/>
    <col min="33" max="35" width="9.140625" style="8" customWidth="1"/>
    <col min="36" max="36" width="11.140625" style="8" bestFit="1" customWidth="1"/>
    <col min="37" max="37" width="13.28125" style="8" bestFit="1" customWidth="1"/>
    <col min="38" max="38" width="9.28125" style="2" bestFit="1" customWidth="1"/>
    <col min="39" max="46" width="9.140625" style="2" customWidth="1"/>
    <col min="47" max="47" width="9.28125" style="2" bestFit="1" customWidth="1"/>
    <col min="48" max="53" width="9.140625" style="2" customWidth="1"/>
    <col min="54" max="54" width="11.140625" style="2" bestFit="1" customWidth="1"/>
    <col min="55" max="55" width="13.28125" style="2" bestFit="1" customWidth="1"/>
    <col min="56" max="56" width="9.28125" style="2" bestFit="1" customWidth="1"/>
    <col min="57" max="16384" width="9.140625" style="2" customWidth="1"/>
  </cols>
  <sheetData>
    <row r="1" ht="15" customHeight="1"/>
    <row r="2" spans="2:55" ht="15" customHeight="1">
      <c r="B2" s="77" t="s">
        <v>104</v>
      </c>
      <c r="T2" s="78" t="s">
        <v>98</v>
      </c>
      <c r="U2" s="79"/>
      <c r="BA2" s="8"/>
      <c r="BB2" s="8"/>
      <c r="BC2" s="8"/>
    </row>
    <row r="3" spans="20:55" ht="15" customHeight="1" thickBot="1">
      <c r="T3" s="80" t="s">
        <v>105</v>
      </c>
      <c r="U3" s="38"/>
      <c r="BA3" s="8"/>
      <c r="BB3" s="8"/>
      <c r="BC3" s="8"/>
    </row>
    <row r="4" spans="5:55" ht="15" customHeight="1" thickBot="1" thickTop="1">
      <c r="E4" s="81"/>
      <c r="F4" s="81"/>
      <c r="G4" s="82"/>
      <c r="H4" s="83"/>
      <c r="I4" s="83"/>
      <c r="J4" s="84"/>
      <c r="K4" s="648">
        <f>IF(BC24=TRUE,0,BC23*BC7)</f>
        <v>20</v>
      </c>
      <c r="L4" s="650" t="s">
        <v>0</v>
      </c>
      <c r="M4" s="81"/>
      <c r="N4" s="85"/>
      <c r="P4" s="85"/>
      <c r="Q4" s="80"/>
      <c r="T4" s="80" t="s">
        <v>84</v>
      </c>
      <c r="U4" s="86"/>
      <c r="BA4" s="8"/>
      <c r="BB4" s="8"/>
      <c r="BC4" s="8"/>
    </row>
    <row r="5" spans="5:55" ht="15" customHeight="1" thickBot="1">
      <c r="E5" s="81"/>
      <c r="F5" s="87"/>
      <c r="G5" s="88"/>
      <c r="H5" s="89"/>
      <c r="I5" s="89"/>
      <c r="J5" s="85"/>
      <c r="K5" s="649"/>
      <c r="L5" s="651"/>
      <c r="M5" s="90"/>
      <c r="N5" s="91"/>
      <c r="O5" s="85"/>
      <c r="P5" s="85"/>
      <c r="Q5" s="80"/>
      <c r="T5" s="80" t="s">
        <v>85</v>
      </c>
      <c r="U5" s="86"/>
      <c r="BA5" s="8"/>
      <c r="BB5" s="8"/>
      <c r="BC5" s="8"/>
    </row>
    <row r="6" spans="4:55" ht="17.25" thickBot="1" thickTop="1">
      <c r="D6" s="85"/>
      <c r="E6" s="92"/>
      <c r="F6" s="93"/>
      <c r="G6" s="92"/>
      <c r="H6" s="92"/>
      <c r="I6" s="92"/>
      <c r="J6" s="92"/>
      <c r="K6" s="92"/>
      <c r="L6" s="92"/>
      <c r="M6" s="85"/>
      <c r="N6" s="94"/>
      <c r="O6" s="85"/>
      <c r="P6" s="85"/>
      <c r="Q6" s="80"/>
      <c r="BA6" s="8"/>
      <c r="BB6" s="8"/>
      <c r="BC6" s="8"/>
    </row>
    <row r="7" spans="3:55" ht="15" customHeight="1" thickBot="1">
      <c r="C7" s="95"/>
      <c r="D7" s="96"/>
      <c r="E7" s="97"/>
      <c r="F7" s="98"/>
      <c r="G7" s="97"/>
      <c r="H7" s="654">
        <f>BC7</f>
        <v>66</v>
      </c>
      <c r="I7" s="655"/>
      <c r="J7" s="655"/>
      <c r="K7" s="655"/>
      <c r="L7" s="655"/>
      <c r="M7" s="652" t="s">
        <v>1</v>
      </c>
      <c r="N7" s="99"/>
      <c r="O7" s="85"/>
      <c r="P7" s="85"/>
      <c r="Q7" s="100"/>
      <c r="BA7" s="8"/>
      <c r="BB7" s="101" t="s">
        <v>112</v>
      </c>
      <c r="BC7" s="68">
        <v>66</v>
      </c>
    </row>
    <row r="8" spans="4:55" ht="15" customHeight="1" thickBot="1" thickTop="1">
      <c r="D8" s="103"/>
      <c r="E8" s="104"/>
      <c r="F8" s="104"/>
      <c r="G8" s="104"/>
      <c r="H8" s="656"/>
      <c r="I8" s="657"/>
      <c r="J8" s="657"/>
      <c r="K8" s="657"/>
      <c r="L8" s="657"/>
      <c r="M8" s="653"/>
      <c r="N8" s="105"/>
      <c r="O8" s="106"/>
      <c r="P8" s="106"/>
      <c r="Q8" s="107"/>
      <c r="R8" s="85"/>
      <c r="S8" s="85"/>
      <c r="T8" s="85"/>
      <c r="U8" s="85"/>
      <c r="V8" s="85"/>
      <c r="W8" s="85"/>
      <c r="X8" s="85"/>
      <c r="Y8" s="85"/>
      <c r="Z8" s="85"/>
      <c r="AA8" s="85"/>
      <c r="BA8" s="8"/>
      <c r="BB8" s="108"/>
      <c r="BC8" s="109"/>
    </row>
    <row r="9" spans="4:55" ht="14.25" customHeight="1">
      <c r="D9" s="110"/>
      <c r="E9" s="92"/>
      <c r="F9" s="92"/>
      <c r="G9" s="92"/>
      <c r="H9" s="92"/>
      <c r="I9" s="92"/>
      <c r="J9" s="92"/>
      <c r="N9" s="85"/>
      <c r="O9" s="85"/>
      <c r="P9" s="85"/>
      <c r="Q9" s="111"/>
      <c r="R9" s="85"/>
      <c r="S9" s="85"/>
      <c r="T9" s="85"/>
      <c r="U9" s="85"/>
      <c r="V9" s="85"/>
      <c r="W9" s="85"/>
      <c r="X9" s="85"/>
      <c r="Y9" s="85"/>
      <c r="Z9" s="85"/>
      <c r="AA9" s="85"/>
      <c r="BA9" s="8"/>
      <c r="BB9" s="108"/>
      <c r="BC9" s="109"/>
    </row>
    <row r="10" spans="4:55" ht="14.25" customHeight="1" thickBot="1">
      <c r="D10" s="110"/>
      <c r="N10" s="85"/>
      <c r="O10" s="85"/>
      <c r="P10" s="85"/>
      <c r="Q10" s="111"/>
      <c r="R10" s="85"/>
      <c r="S10" s="85"/>
      <c r="T10" s="85"/>
      <c r="U10" s="85"/>
      <c r="V10" s="85"/>
      <c r="W10" s="85"/>
      <c r="X10" s="85"/>
      <c r="Y10" s="85"/>
      <c r="Z10" s="85"/>
      <c r="AA10" s="85"/>
      <c r="BA10" s="8"/>
      <c r="BB10" s="108"/>
      <c r="BC10" s="109"/>
    </row>
    <row r="11" spans="2:55" ht="15" customHeight="1" thickTop="1">
      <c r="B11" s="660">
        <f>IF(BC23=0,0,MAX(0,BC23))</f>
        <v>0.30303030303030304</v>
      </c>
      <c r="C11" s="661"/>
      <c r="D11" s="661"/>
      <c r="E11" s="646" t="s">
        <v>2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660">
        <f>BC23</f>
        <v>0.30303030303030304</v>
      </c>
      <c r="Q11" s="661"/>
      <c r="R11" s="661"/>
      <c r="S11" s="646" t="s">
        <v>2</v>
      </c>
      <c r="T11" s="85"/>
      <c r="U11" s="85"/>
      <c r="V11" s="85"/>
      <c r="W11" s="85"/>
      <c r="X11" s="85"/>
      <c r="Y11" s="112"/>
      <c r="Z11" s="113"/>
      <c r="AA11" s="85"/>
      <c r="BA11" s="8"/>
      <c r="BB11" s="108"/>
      <c r="BC11" s="109"/>
    </row>
    <row r="12" spans="2:55" ht="15" customHeight="1" thickBot="1">
      <c r="B12" s="662"/>
      <c r="C12" s="663"/>
      <c r="D12" s="663"/>
      <c r="E12" s="64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662"/>
      <c r="Q12" s="663"/>
      <c r="R12" s="663"/>
      <c r="S12" s="647"/>
      <c r="T12" s="85"/>
      <c r="U12" s="85"/>
      <c r="V12" s="85"/>
      <c r="W12" s="85"/>
      <c r="X12" s="85"/>
      <c r="Y12" s="113"/>
      <c r="Z12" s="113"/>
      <c r="AA12" s="85"/>
      <c r="AE12" s="114"/>
      <c r="BA12" s="8"/>
      <c r="BB12" s="108"/>
      <c r="BC12" s="109"/>
    </row>
    <row r="13" spans="4:55" ht="16.5" thickTop="1">
      <c r="D13" s="110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11"/>
      <c r="R13" s="85"/>
      <c r="S13" s="85"/>
      <c r="T13" s="115"/>
      <c r="U13" s="85"/>
      <c r="V13" s="85"/>
      <c r="W13" s="85"/>
      <c r="X13" s="85"/>
      <c r="Y13" s="85"/>
      <c r="Z13" s="85"/>
      <c r="AA13" s="85"/>
      <c r="BA13" s="8"/>
      <c r="BB13" s="108"/>
      <c r="BC13" s="109"/>
    </row>
    <row r="14" spans="4:55" ht="15.75">
      <c r="D14" s="110"/>
      <c r="E14" s="116"/>
      <c r="F14" s="116"/>
      <c r="G14" s="116"/>
      <c r="H14" s="85"/>
      <c r="I14" s="85"/>
      <c r="J14" s="85"/>
      <c r="K14" s="85"/>
      <c r="L14" s="85"/>
      <c r="M14" s="85"/>
      <c r="N14" s="85"/>
      <c r="O14" s="85"/>
      <c r="P14" s="85"/>
      <c r="Q14" s="111"/>
      <c r="R14" s="85"/>
      <c r="S14" s="85"/>
      <c r="T14" s="85"/>
      <c r="U14" s="85"/>
      <c r="V14" s="85"/>
      <c r="W14" s="85"/>
      <c r="X14" s="85"/>
      <c r="Y14" s="85"/>
      <c r="Z14" s="85"/>
      <c r="AA14" s="85"/>
      <c r="BA14" s="8"/>
      <c r="BB14" s="108"/>
      <c r="BC14" s="109"/>
    </row>
    <row r="15" spans="4:55" ht="26.25" customHeight="1" thickBot="1">
      <c r="D15" s="110"/>
      <c r="E15" s="117"/>
      <c r="F15" s="118"/>
      <c r="G15" s="119"/>
      <c r="H15" s="92"/>
      <c r="I15" s="85"/>
      <c r="J15" s="85"/>
      <c r="K15" s="85"/>
      <c r="L15" s="85"/>
      <c r="M15" s="85"/>
      <c r="N15" s="85"/>
      <c r="O15" s="85"/>
      <c r="P15" s="85"/>
      <c r="Q15" s="111"/>
      <c r="R15" s="85"/>
      <c r="S15" s="85"/>
      <c r="T15" s="85"/>
      <c r="U15" s="85"/>
      <c r="V15" s="85"/>
      <c r="W15" s="85"/>
      <c r="X15" s="85"/>
      <c r="Y15" s="85"/>
      <c r="Z15" s="85"/>
      <c r="AA15" s="85"/>
      <c r="BA15" s="8"/>
      <c r="BB15" s="108"/>
      <c r="BC15" s="109"/>
    </row>
    <row r="16" spans="4:55" ht="15" customHeight="1" thickBot="1" thickTop="1">
      <c r="D16" s="120"/>
      <c r="E16" s="121"/>
      <c r="F16" s="122"/>
      <c r="G16" s="123"/>
      <c r="H16" s="124"/>
      <c r="I16" s="96"/>
      <c r="J16" s="96"/>
      <c r="K16" s="96"/>
      <c r="L16" s="85"/>
      <c r="M16" s="125"/>
      <c r="N16" s="125"/>
      <c r="O16" s="125"/>
      <c r="P16" s="125"/>
      <c r="Q16" s="126"/>
      <c r="R16" s="85"/>
      <c r="S16" s="85"/>
      <c r="T16" s="85"/>
      <c r="U16" s="85"/>
      <c r="V16" s="85"/>
      <c r="W16" s="85"/>
      <c r="X16" s="85"/>
      <c r="Y16" s="85"/>
      <c r="Z16" s="85"/>
      <c r="AA16" s="85"/>
      <c r="BA16" s="8"/>
      <c r="BB16" s="108"/>
      <c r="BC16" s="109"/>
    </row>
    <row r="17" spans="5:55" ht="15" customHeight="1" thickTop="1">
      <c r="E17" s="117"/>
      <c r="F17" s="127"/>
      <c r="G17" s="127"/>
      <c r="H17" s="92"/>
      <c r="I17" s="128"/>
      <c r="J17" s="128"/>
      <c r="K17" s="85"/>
      <c r="L17" s="85"/>
      <c r="M17" s="106"/>
      <c r="N17" s="85"/>
      <c r="V17" s="85"/>
      <c r="W17" s="85"/>
      <c r="BA17" s="8"/>
      <c r="BB17" s="108"/>
      <c r="BC17" s="109"/>
    </row>
    <row r="18" spans="5:55" ht="26.25">
      <c r="E18" s="117"/>
      <c r="F18" s="117"/>
      <c r="G18" s="81"/>
      <c r="H18" s="92"/>
      <c r="I18" s="85"/>
      <c r="J18" s="85"/>
      <c r="K18" s="85"/>
      <c r="L18" s="85"/>
      <c r="M18" s="85"/>
      <c r="N18" s="85"/>
      <c r="O18" s="85"/>
      <c r="V18" s="85"/>
      <c r="W18" s="85"/>
      <c r="BA18" s="8"/>
      <c r="BB18" s="108"/>
      <c r="BC18" s="109"/>
    </row>
    <row r="19" spans="5:55" ht="12.75" customHeight="1">
      <c r="E19" s="129"/>
      <c r="F19" s="129"/>
      <c r="G19" s="81"/>
      <c r="H19" s="92"/>
      <c r="I19" s="85"/>
      <c r="J19" s="85"/>
      <c r="K19" s="85"/>
      <c r="M19" s="85"/>
      <c r="N19" s="85"/>
      <c r="BA19" s="8"/>
      <c r="BB19" s="108"/>
      <c r="BC19" s="109"/>
    </row>
    <row r="20" spans="5:55" ht="15.75">
      <c r="E20" s="89"/>
      <c r="F20" s="89"/>
      <c r="G20" s="89"/>
      <c r="I20" s="85"/>
      <c r="J20" s="85"/>
      <c r="M20" s="85"/>
      <c r="N20" s="85"/>
      <c r="BA20" s="8"/>
      <c r="BB20" s="108"/>
      <c r="BC20" s="109"/>
    </row>
    <row r="21" spans="5:55" ht="15" customHeight="1">
      <c r="E21" s="89"/>
      <c r="F21" s="89"/>
      <c r="G21" s="5"/>
      <c r="I21" s="85"/>
      <c r="J21" s="658"/>
      <c r="K21" s="659"/>
      <c r="L21" s="659"/>
      <c r="M21" s="659"/>
      <c r="N21" s="659"/>
      <c r="O21" s="659"/>
      <c r="BA21" s="8"/>
      <c r="BB21" s="131" t="s">
        <v>121</v>
      </c>
      <c r="BC21" s="69">
        <v>200</v>
      </c>
    </row>
    <row r="22" spans="3:55" ht="15" customHeight="1">
      <c r="C22" s="6"/>
      <c r="J22" s="659"/>
      <c r="K22" s="659"/>
      <c r="L22" s="659"/>
      <c r="M22" s="659"/>
      <c r="N22" s="659"/>
      <c r="O22" s="659"/>
      <c r="P22" s="132"/>
      <c r="Q22" s="7"/>
      <c r="BA22" s="8"/>
      <c r="BB22" s="133" t="s">
        <v>81</v>
      </c>
      <c r="BC22" s="134">
        <f>BC21/10</f>
        <v>20</v>
      </c>
    </row>
    <row r="23" spans="3:55" ht="22.5" customHeight="1">
      <c r="C23" s="132"/>
      <c r="J23" s="659"/>
      <c r="K23" s="659"/>
      <c r="L23" s="659"/>
      <c r="M23" s="659"/>
      <c r="N23" s="659"/>
      <c r="O23" s="659"/>
      <c r="P23" s="135"/>
      <c r="BA23" s="8"/>
      <c r="BB23" s="108" t="s">
        <v>113</v>
      </c>
      <c r="BC23" s="136">
        <f>IF(BD24=0,0,BC22/BC7)</f>
        <v>0.30303030303030304</v>
      </c>
    </row>
    <row r="24" spans="2:57" ht="22.5" customHeight="1">
      <c r="B24" s="89"/>
      <c r="C24" s="135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35"/>
      <c r="O24" s="89"/>
      <c r="P24" s="135"/>
      <c r="Q24" s="89"/>
      <c r="R24" s="89"/>
      <c r="S24" s="137"/>
      <c r="BA24" s="8"/>
      <c r="BB24" s="131" t="s">
        <v>114</v>
      </c>
      <c r="BC24" s="70" t="b">
        <v>0</v>
      </c>
      <c r="BD24" s="138">
        <f>IF(BC24=TRUE,0,1)</f>
        <v>1</v>
      </c>
      <c r="BE24" s="102" t="str">
        <f>IF(BD24=1,"S dicht","S open")</f>
        <v>S dicht</v>
      </c>
    </row>
    <row r="25" spans="2:55" ht="22.5" customHeight="1">
      <c r="B25" s="89"/>
      <c r="C25" s="13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35"/>
      <c r="O25" s="89"/>
      <c r="P25" s="135"/>
      <c r="Q25" s="89"/>
      <c r="R25" s="89"/>
      <c r="S25" s="137"/>
      <c r="BA25" s="8"/>
      <c r="BB25" s="8"/>
      <c r="BC25" s="8"/>
    </row>
    <row r="26" spans="3:55" ht="25.5" customHeight="1">
      <c r="C26" s="135"/>
      <c r="D26" s="139"/>
      <c r="E26" s="92"/>
      <c r="F26" s="92"/>
      <c r="G26" s="140"/>
      <c r="H26" s="85"/>
      <c r="I26" s="85"/>
      <c r="J26" s="85"/>
      <c r="K26" s="85"/>
      <c r="L26" s="85"/>
      <c r="N26" s="141"/>
      <c r="BA26" s="8"/>
      <c r="BB26" s="8"/>
      <c r="BC26" s="8"/>
    </row>
    <row r="27" spans="3:55" ht="25.5" customHeight="1">
      <c r="C27" s="142"/>
      <c r="D27" s="92"/>
      <c r="E27" s="92"/>
      <c r="F27" s="92"/>
      <c r="G27" s="92"/>
      <c r="H27" s="85"/>
      <c r="I27" s="85"/>
      <c r="J27" s="85"/>
      <c r="K27" s="85"/>
      <c r="BA27" s="8"/>
      <c r="BB27" s="8"/>
      <c r="BC27" s="8"/>
    </row>
    <row r="28" spans="3:55" ht="25.5" customHeight="1">
      <c r="C28" s="143"/>
      <c r="D28" s="92"/>
      <c r="E28" s="92"/>
      <c r="F28" s="92"/>
      <c r="G28" s="140"/>
      <c r="H28" s="85"/>
      <c r="I28" s="85"/>
      <c r="J28" s="85"/>
      <c r="K28" s="144"/>
      <c r="BA28" s="8"/>
      <c r="BB28" s="8"/>
      <c r="BC28" s="8"/>
    </row>
    <row r="29" spans="3:55" ht="26.25" customHeight="1">
      <c r="C29" s="143"/>
      <c r="D29" s="92"/>
      <c r="E29" s="92"/>
      <c r="F29" s="92"/>
      <c r="G29" s="92"/>
      <c r="BA29" s="8"/>
      <c r="BB29" s="8"/>
      <c r="BC29" s="8"/>
    </row>
    <row r="30" spans="3:55" ht="26.25" customHeight="1">
      <c r="C30" s="143"/>
      <c r="D30" s="92"/>
      <c r="E30" s="92"/>
      <c r="F30" s="92"/>
      <c r="G30" s="140"/>
      <c r="BA30" s="8"/>
      <c r="BB30" s="8"/>
      <c r="BC30" s="8"/>
    </row>
    <row r="31" spans="3:55" ht="26.25">
      <c r="C31" s="143"/>
      <c r="D31" s="92"/>
      <c r="E31" s="92"/>
      <c r="F31" s="92"/>
      <c r="G31" s="92"/>
      <c r="BA31" s="8"/>
      <c r="BB31" s="8"/>
      <c r="BC31" s="8"/>
    </row>
    <row r="32" spans="3:55" ht="26.25">
      <c r="C32" s="143"/>
      <c r="D32" s="92"/>
      <c r="E32" s="92"/>
      <c r="F32" s="92"/>
      <c r="G32" s="140"/>
      <c r="BA32" s="8"/>
      <c r="BB32" s="8"/>
      <c r="BC32" s="8"/>
    </row>
    <row r="33" spans="53:55" ht="15.75">
      <c r="BA33" s="8"/>
      <c r="BB33" s="8"/>
      <c r="BC33" s="8"/>
    </row>
    <row r="34" spans="53:55" ht="15.75">
      <c r="BA34" s="8"/>
      <c r="BB34" s="8"/>
      <c r="BC34" s="8"/>
    </row>
    <row r="35" spans="53:55" ht="15.75">
      <c r="BA35" s="8"/>
      <c r="BB35" s="8"/>
      <c r="BC35" s="8"/>
    </row>
    <row r="36" spans="53:55" ht="15.75">
      <c r="BA36" s="8"/>
      <c r="BB36" s="8"/>
      <c r="BC36" s="8"/>
    </row>
    <row r="37" spans="53:55" ht="15.75">
      <c r="BA37" s="8"/>
      <c r="BB37" s="8"/>
      <c r="BC37" s="8"/>
    </row>
    <row r="38" spans="53:55" ht="15.75">
      <c r="BA38" s="8"/>
      <c r="BB38" s="8"/>
      <c r="BC38" s="8"/>
    </row>
  </sheetData>
  <sheetProtection selectLockedCells="1" selectUnlockedCells="1"/>
  <mergeCells count="9">
    <mergeCell ref="J21:O23"/>
    <mergeCell ref="E11:E12"/>
    <mergeCell ref="B11:D12"/>
    <mergeCell ref="P11:R12"/>
    <mergeCell ref="S11:S12"/>
    <mergeCell ref="K4:K5"/>
    <mergeCell ref="L4:L5"/>
    <mergeCell ref="M7:M8"/>
    <mergeCell ref="H7:L8"/>
  </mergeCells>
  <conditionalFormatting sqref="C27 Q7:Q8">
    <cfRule type="expression" priority="1" dxfId="0" stopIfTrue="1">
      <formula>"$B$11=0"</formula>
    </cfRule>
  </conditionalFormatting>
  <conditionalFormatting sqref="C8:C10">
    <cfRule type="expression" priority="2" dxfId="1" stopIfTrue="1">
      <formula>$AE$12=0</formula>
    </cfRule>
  </conditionalFormatting>
  <conditionalFormatting sqref="S24:S25">
    <cfRule type="expression" priority="3" dxfId="2" stopIfTrue="1">
      <formula>OR($AE$39=FALSE,$AE$40=FALSE,$AE$41=FALSE)</formula>
    </cfRule>
  </conditionalFormatting>
  <conditionalFormatting sqref="F17:G17">
    <cfRule type="expression" priority="4" dxfId="3" stopIfTrue="1">
      <formula>$BC$24=TRUE</formula>
    </cfRule>
  </conditionalFormatting>
  <conditionalFormatting sqref="F15:G15">
    <cfRule type="expression" priority="5" dxfId="3" stopIfTrue="1">
      <formula>$BC$24=FALSE</formula>
    </cfRule>
  </conditionalFormatting>
  <conditionalFormatting sqref="F16">
    <cfRule type="expression" priority="6" dxfId="4" stopIfTrue="1">
      <formula>$BC$24=TRUE</formula>
    </cfRule>
    <cfRule type="expression" priority="7" dxfId="5" stopIfTrue="1">
      <formula>$BC$24=FALSE</formula>
    </cfRule>
  </conditionalFormatting>
  <conditionalFormatting sqref="G16">
    <cfRule type="expression" priority="8" dxfId="4" stopIfTrue="1">
      <formula>$BC$24=TRUE</formula>
    </cfRule>
    <cfRule type="expression" priority="9" dxfId="6" stopIfTrue="1">
      <formula>$BC$24=FALSE</formula>
    </cfRule>
  </conditionalFormatting>
  <printOptions/>
  <pageMargins left="0.75" right="0.75" top="1" bottom="1" header="0.5" footer="0.5"/>
  <pageSetup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8"/>
  <dimension ref="B2:CE126"/>
  <sheetViews>
    <sheetView showGridLines="0" showRowColHeaders="0" showOutlineSymbols="0" zoomScaleSheetLayoutView="70" workbookViewId="0" topLeftCell="A1">
      <pane xSplit="70" topLeftCell="BU1" activePane="topRight" state="frozen"/>
      <selection pane="topLeft" activeCell="A1" sqref="A1"/>
      <selection pane="topRight" activeCell="N25" sqref="N25:P25"/>
    </sheetView>
  </sheetViews>
  <sheetFormatPr defaultColWidth="9.140625" defaultRowHeight="12.75"/>
  <cols>
    <col min="1" max="1" width="2.8515625" style="2" customWidth="1"/>
    <col min="2" max="2" width="5.7109375" style="2" customWidth="1"/>
    <col min="3" max="5" width="2.8515625" style="2" customWidth="1"/>
    <col min="6" max="6" width="0.71875" style="2" customWidth="1"/>
    <col min="7" max="7" width="5.8515625" style="2" customWidth="1"/>
    <col min="8" max="9" width="3.8515625" style="2" customWidth="1"/>
    <col min="10" max="10" width="4.00390625" style="2" customWidth="1"/>
    <col min="11" max="11" width="5.7109375" style="2" customWidth="1"/>
    <col min="12" max="12" width="1.1484375" style="2" customWidth="1"/>
    <col min="13" max="13" width="2.8515625" style="2" customWidth="1"/>
    <col min="14" max="14" width="4.28125" style="2" customWidth="1"/>
    <col min="15" max="16" width="3.57421875" style="2" customWidth="1"/>
    <col min="17" max="17" width="5.28125" style="2" bestFit="1" customWidth="1"/>
    <col min="18" max="19" width="2.8515625" style="2" customWidth="1"/>
    <col min="20" max="20" width="9.140625" style="2" customWidth="1"/>
    <col min="21" max="21" width="11.140625" style="2" customWidth="1"/>
    <col min="22" max="26" width="9.140625" style="2" customWidth="1"/>
    <col min="27" max="27" width="11.28125" style="2" bestFit="1" customWidth="1"/>
    <col min="28" max="28" width="9.140625" style="2" customWidth="1"/>
    <col min="29" max="29" width="13.28125" style="2" bestFit="1" customWidth="1"/>
    <col min="30" max="30" width="9.421875" style="8" bestFit="1" customWidth="1"/>
    <col min="31" max="31" width="11.140625" style="8" bestFit="1" customWidth="1"/>
    <col min="32" max="32" width="9.8515625" style="8" bestFit="1" customWidth="1"/>
    <col min="33" max="33" width="13.28125" style="8" bestFit="1" customWidth="1"/>
    <col min="34" max="34" width="9.8515625" style="8" bestFit="1" customWidth="1"/>
    <col min="35" max="35" width="9.140625" style="8" customWidth="1"/>
    <col min="36" max="36" width="11.140625" style="8" bestFit="1" customWidth="1"/>
    <col min="37" max="37" width="13.28125" style="8" bestFit="1" customWidth="1"/>
    <col min="38" max="38" width="9.28125" style="2" bestFit="1" customWidth="1"/>
    <col min="39" max="46" width="9.140625" style="2" customWidth="1"/>
    <col min="47" max="47" width="9.28125" style="2" bestFit="1" customWidth="1"/>
    <col min="48" max="53" width="9.140625" style="2" customWidth="1"/>
    <col min="54" max="54" width="11.140625" style="2" bestFit="1" customWidth="1"/>
    <col min="55" max="55" width="13.28125" style="2" bestFit="1" customWidth="1"/>
    <col min="56" max="56" width="9.28125" style="2" bestFit="1" customWidth="1"/>
    <col min="57" max="71" width="9.140625" style="2" customWidth="1"/>
    <col min="72" max="72" width="13.28125" style="2" bestFit="1" customWidth="1"/>
    <col min="73" max="73" width="14.00390625" style="2" bestFit="1" customWidth="1"/>
    <col min="74" max="77" width="9.140625" style="2" customWidth="1"/>
    <col min="78" max="78" width="11.8515625" style="2" bestFit="1" customWidth="1"/>
    <col min="79" max="79" width="9.140625" style="2" customWidth="1"/>
    <col min="80" max="80" width="24.28125" style="2" bestFit="1" customWidth="1"/>
    <col min="81" max="16384" width="9.140625" style="2" customWidth="1"/>
  </cols>
  <sheetData>
    <row r="1" ht="15" customHeight="1"/>
    <row r="2" spans="2:55" ht="15" customHeight="1">
      <c r="B2" s="77" t="s">
        <v>176</v>
      </c>
      <c r="BA2" s="8"/>
      <c r="BB2" s="8"/>
      <c r="BC2" s="8"/>
    </row>
    <row r="3" spans="19:55" ht="15.75">
      <c r="S3" s="85"/>
      <c r="T3" s="115"/>
      <c r="U3" s="85"/>
      <c r="V3" s="85"/>
      <c r="W3" s="85"/>
      <c r="X3" s="85"/>
      <c r="Y3" s="85"/>
      <c r="Z3" s="85"/>
      <c r="AA3" s="85"/>
      <c r="BA3" s="8"/>
      <c r="BB3" s="8"/>
      <c r="BC3" s="8"/>
    </row>
    <row r="4" spans="19:55" ht="15.75">
      <c r="S4" s="85"/>
      <c r="T4" s="85"/>
      <c r="U4" s="85"/>
      <c r="V4" s="85"/>
      <c r="W4" s="85"/>
      <c r="X4" s="85"/>
      <c r="Y4" s="85"/>
      <c r="Z4" s="85"/>
      <c r="AA4" s="85"/>
      <c r="BA4" s="8"/>
      <c r="BB4" s="8"/>
      <c r="BC4" s="8"/>
    </row>
    <row r="5" spans="19:55" ht="26.25" customHeight="1">
      <c r="S5" s="85"/>
      <c r="T5" s="85"/>
      <c r="U5" s="85"/>
      <c r="V5" s="85"/>
      <c r="W5" s="85"/>
      <c r="X5" s="85"/>
      <c r="Y5" s="85"/>
      <c r="Z5" s="85"/>
      <c r="AA5" s="85"/>
      <c r="BA5" s="8"/>
      <c r="BB5" s="8"/>
      <c r="BC5" s="8"/>
    </row>
    <row r="6" spans="19:55" ht="15" customHeight="1">
      <c r="S6" s="85"/>
      <c r="T6" s="85"/>
      <c r="U6" s="85"/>
      <c r="V6" s="85"/>
      <c r="W6" s="85"/>
      <c r="X6" s="85"/>
      <c r="Y6" s="85"/>
      <c r="Z6" s="85"/>
      <c r="AA6" s="85"/>
      <c r="BA6" s="8"/>
      <c r="BB6" s="8"/>
      <c r="BC6" s="8"/>
    </row>
    <row r="7" spans="53:55" ht="9" customHeight="1">
      <c r="BA7" s="8"/>
      <c r="BB7" s="8"/>
      <c r="BC7" s="8"/>
    </row>
    <row r="8" spans="53:55" ht="9" customHeight="1">
      <c r="BA8" s="8"/>
      <c r="BB8" s="8"/>
      <c r="BC8" s="8"/>
    </row>
    <row r="9" spans="5:55" ht="9" customHeight="1">
      <c r="E9" s="129"/>
      <c r="F9" s="129"/>
      <c r="G9" s="81"/>
      <c r="H9" s="92"/>
      <c r="I9" s="85"/>
      <c r="J9" s="85"/>
      <c r="K9" s="85"/>
      <c r="M9" s="85"/>
      <c r="N9" s="85"/>
      <c r="BA9" s="8"/>
      <c r="BB9" s="8"/>
      <c r="BC9" s="8"/>
    </row>
    <row r="10" spans="53:55" ht="9" customHeight="1">
      <c r="BA10" s="8"/>
      <c r="BB10" s="8"/>
      <c r="BC10" s="8"/>
    </row>
    <row r="11" spans="16:54" ht="16.5" customHeight="1">
      <c r="P11" s="85"/>
      <c r="Q11" s="80"/>
      <c r="T11" s="544"/>
      <c r="U11" s="544"/>
      <c r="V11" s="544"/>
      <c r="W11" s="544"/>
      <c r="BA11" s="8"/>
      <c r="BB11" s="8"/>
    </row>
    <row r="12" spans="16:55" ht="12.75" customHeight="1" thickBot="1">
      <c r="P12" s="89"/>
      <c r="Q12" s="89"/>
      <c r="V12" s="544"/>
      <c r="W12" s="544"/>
      <c r="BA12" s="8"/>
      <c r="BB12" s="8"/>
      <c r="BC12" s="8"/>
    </row>
    <row r="13" spans="2:55" ht="22.5" customHeight="1" thickTop="1">
      <c r="B13" s="85"/>
      <c r="C13" s="92"/>
      <c r="D13" s="625">
        <f>IF($B$16="-----",0,IF(CC100&lt;0.2,ROUNDDOWN(CC101,0),ROUNDDOWN(CC100,0)))</f>
        <v>0</v>
      </c>
      <c r="E13" s="626"/>
      <c r="F13" s="596" t="s">
        <v>173</v>
      </c>
      <c r="G13" s="597">
        <f>IF($B$16="-----",0,IF(CC100&lt;0.2,10*(CC101-D13),100*(CC100-D13)))</f>
        <v>0</v>
      </c>
      <c r="I13" s="92"/>
      <c r="J13" s="92"/>
      <c r="K13" s="92"/>
      <c r="L13" s="92"/>
      <c r="M13" s="85"/>
      <c r="P13" s="85"/>
      <c r="Q13" s="80"/>
      <c r="V13" s="544"/>
      <c r="W13" s="544"/>
      <c r="Y13" s="593"/>
      <c r="AA13" s="595"/>
      <c r="BA13" s="8"/>
      <c r="BB13" s="8"/>
      <c r="BC13" s="8"/>
    </row>
    <row r="14" spans="2:57" ht="22.5" customHeight="1" thickBot="1">
      <c r="B14" s="85"/>
      <c r="C14" s="92"/>
      <c r="D14" s="617" t="str">
        <f>IF(CC100&lt;0.2,"mV","V")</f>
        <v>mV</v>
      </c>
      <c r="E14" s="618"/>
      <c r="F14" s="618"/>
      <c r="G14" s="619"/>
      <c r="H14" s="541"/>
      <c r="I14" s="542"/>
      <c r="J14" s="542"/>
      <c r="K14" s="542"/>
      <c r="L14" s="542"/>
      <c r="M14" s="543"/>
      <c r="P14" s="85"/>
      <c r="Q14" s="100"/>
      <c r="S14" s="137"/>
      <c r="V14" s="561"/>
      <c r="W14" s="544"/>
      <c r="Y14" s="594"/>
      <c r="AA14" s="595"/>
      <c r="BA14" s="8"/>
      <c r="BB14" s="8"/>
      <c r="BC14" s="8"/>
      <c r="BE14" s="8"/>
    </row>
    <row r="15" spans="3:55" ht="25.5" customHeight="1" thickBot="1" thickTop="1">
      <c r="C15" s="546"/>
      <c r="D15" s="547"/>
      <c r="N15" s="85"/>
      <c r="O15" s="85"/>
      <c r="P15" s="85"/>
      <c r="Q15" s="85"/>
      <c r="R15" s="85"/>
      <c r="S15" s="85"/>
      <c r="T15" s="85"/>
      <c r="U15" s="85"/>
      <c r="V15" s="562"/>
      <c r="BA15" s="8"/>
      <c r="BB15" s="8"/>
      <c r="BC15" s="8"/>
    </row>
    <row r="16" spans="2:55" ht="22.5" customHeight="1" thickBot="1" thickTop="1">
      <c r="B16" s="570">
        <f ca="1">IF(BU99*1000&gt;=98,"-----",BU99*1000+4*(0.5-RAND()))</f>
        <v>-1.7002019343838572</v>
      </c>
      <c r="C16" s="598" t="s">
        <v>148</v>
      </c>
      <c r="D16" s="599" t="s">
        <v>2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85"/>
      <c r="R16" s="85"/>
      <c r="S16" s="85"/>
      <c r="T16" s="85"/>
      <c r="U16" s="85"/>
      <c r="V16" s="562"/>
      <c r="BA16" s="8"/>
      <c r="BB16" s="8"/>
      <c r="BC16" s="8"/>
    </row>
    <row r="17" spans="3:55" ht="26.25" customHeight="1" thickTop="1">
      <c r="C17" s="54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554"/>
      <c r="BA17" s="8"/>
      <c r="BB17" s="8"/>
      <c r="BC17" s="8"/>
    </row>
    <row r="18" spans="3:55" ht="15.75">
      <c r="C18" s="110"/>
      <c r="D18" s="85"/>
      <c r="E18" s="116"/>
      <c r="F18" s="116"/>
      <c r="G18" s="116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554"/>
      <c r="BA18" s="8"/>
      <c r="BB18" s="8"/>
      <c r="BC18" s="8"/>
    </row>
    <row r="19" spans="3:55" ht="27" thickBot="1">
      <c r="C19" s="110"/>
      <c r="D19" s="85"/>
      <c r="E19" s="117"/>
      <c r="F19" s="81"/>
      <c r="G19" s="81"/>
      <c r="H19" s="92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554"/>
      <c r="BA19" s="8"/>
      <c r="BB19" s="8"/>
      <c r="BC19" s="8"/>
    </row>
    <row r="20" spans="3:55" ht="27.75" thickBot="1" thickTop="1">
      <c r="C20" s="120"/>
      <c r="D20" s="96"/>
      <c r="E20" s="121"/>
      <c r="F20" s="540"/>
      <c r="G20" s="540"/>
      <c r="H20" s="124"/>
      <c r="I20" s="96"/>
      <c r="J20" s="96"/>
      <c r="K20" s="577">
        <f>BU98</f>
        <v>0</v>
      </c>
      <c r="L20" s="578" t="s">
        <v>0</v>
      </c>
      <c r="M20" s="556"/>
      <c r="N20" s="125"/>
      <c r="O20" s="125"/>
      <c r="P20" s="125"/>
      <c r="Q20" s="125"/>
      <c r="R20" s="125"/>
      <c r="S20" s="125"/>
      <c r="T20" s="125"/>
      <c r="U20" s="555"/>
      <c r="BA20" s="8"/>
      <c r="BB20" s="8"/>
      <c r="BC20" s="8"/>
    </row>
    <row r="21" spans="5:55" ht="42" customHeight="1" thickBot="1" thickTop="1">
      <c r="E21" s="117"/>
      <c r="F21" s="81"/>
      <c r="G21" s="81"/>
      <c r="H21" s="92"/>
      <c r="I21" s="128"/>
      <c r="J21" s="128"/>
      <c r="K21" s="557"/>
      <c r="L21" s="558"/>
      <c r="M21" s="559"/>
      <c r="N21" s="85"/>
      <c r="BA21" s="8"/>
      <c r="BB21" s="8"/>
      <c r="BC21" s="8"/>
    </row>
    <row r="22" spans="5:55" ht="7.5" customHeight="1" thickTop="1">
      <c r="E22" s="117"/>
      <c r="F22" s="117"/>
      <c r="G22" s="81"/>
      <c r="H22" s="92"/>
      <c r="I22" s="85"/>
      <c r="J22" s="85"/>
      <c r="K22" s="85"/>
      <c r="L22" s="85"/>
      <c r="M22" s="85"/>
      <c r="N22" s="85"/>
      <c r="O22" s="85"/>
      <c r="BA22" s="8"/>
      <c r="BB22" s="8"/>
      <c r="BC22" s="8"/>
    </row>
    <row r="23" spans="2:55" ht="15.75">
      <c r="B23" s="572" t="s">
        <v>171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621" t="str">
        <f>BX101</f>
        <v>constantaan</v>
      </c>
      <c r="O23" s="621"/>
      <c r="P23" s="621"/>
      <c r="Q23" s="539"/>
      <c r="S23" s="262" t="s">
        <v>111</v>
      </c>
      <c r="T23" s="8"/>
      <c r="BA23" s="8"/>
      <c r="BB23" s="8"/>
      <c r="BC23" s="8"/>
    </row>
    <row r="24" spans="2:55" ht="7.5" customHeight="1">
      <c r="B24" s="80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113"/>
      <c r="O24" s="113"/>
      <c r="P24" s="113"/>
      <c r="Q24" s="113"/>
      <c r="S24" s="262"/>
      <c r="T24" s="8"/>
      <c r="BA24" s="8"/>
      <c r="BB24" s="8"/>
      <c r="BC24" s="8"/>
    </row>
    <row r="25" spans="2:55" ht="15" customHeight="1">
      <c r="B25" s="572" t="s">
        <v>170</v>
      </c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622">
        <f>BU93</f>
        <v>0.3</v>
      </c>
      <c r="O25" s="622"/>
      <c r="P25" s="622"/>
      <c r="Q25" s="574" t="s">
        <v>162</v>
      </c>
      <c r="S25" s="571"/>
      <c r="U25" s="95"/>
      <c r="BA25" s="8"/>
      <c r="BB25" s="8"/>
      <c r="BC25" s="8"/>
    </row>
    <row r="26" spans="2:55" ht="7.5" customHeight="1">
      <c r="B26" s="80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575"/>
      <c r="O26" s="575"/>
      <c r="P26" s="575"/>
      <c r="Q26" s="336"/>
      <c r="S26" s="571"/>
      <c r="U26" s="95"/>
      <c r="BA26" s="8"/>
      <c r="BB26" s="8"/>
      <c r="BC26" s="8"/>
    </row>
    <row r="27" spans="2:55" ht="15" customHeight="1">
      <c r="B27" s="572" t="s">
        <v>169</v>
      </c>
      <c r="C27" s="576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623"/>
      <c r="O27" s="623"/>
      <c r="P27" s="623"/>
      <c r="Q27" s="574"/>
      <c r="BA27" s="8"/>
      <c r="BB27" s="8"/>
      <c r="BC27" s="8"/>
    </row>
    <row r="28" spans="2:55" ht="7.5" customHeight="1">
      <c r="B28" s="80"/>
      <c r="C28" s="58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583"/>
      <c r="O28" s="583"/>
      <c r="P28" s="583"/>
      <c r="Q28" s="336"/>
      <c r="BA28" s="8"/>
      <c r="BB28" s="8"/>
      <c r="BC28" s="8"/>
    </row>
    <row r="29" spans="2:3" ht="15.75">
      <c r="B29" s="80" t="s">
        <v>168</v>
      </c>
      <c r="C29" s="86"/>
    </row>
    <row r="30" spans="2:3" ht="7.5" customHeight="1">
      <c r="B30" s="80"/>
      <c r="C30" s="86"/>
    </row>
    <row r="31" ht="15.75">
      <c r="B31" s="80" t="s">
        <v>172</v>
      </c>
    </row>
    <row r="32" ht="15.75">
      <c r="B32" s="80"/>
    </row>
    <row r="33" spans="2:9" ht="15.75">
      <c r="B33" s="80"/>
      <c r="C33" s="85"/>
      <c r="D33" s="85"/>
      <c r="E33" s="85"/>
      <c r="F33" s="85"/>
      <c r="G33" s="85"/>
      <c r="H33" s="85"/>
      <c r="I33" s="85"/>
    </row>
    <row r="34" spans="2:9" ht="15.75">
      <c r="B34" s="80"/>
      <c r="C34" s="85"/>
      <c r="D34" s="85"/>
      <c r="E34" s="85"/>
      <c r="F34" s="85"/>
      <c r="G34" s="85"/>
      <c r="H34" s="85"/>
      <c r="I34" s="85"/>
    </row>
    <row r="37" spans="3:10" ht="15.75">
      <c r="C37" s="85"/>
      <c r="D37" s="85"/>
      <c r="E37" s="85"/>
      <c r="F37" s="85"/>
      <c r="G37" s="85"/>
      <c r="H37" s="85"/>
      <c r="I37" s="85"/>
      <c r="J37" s="85"/>
    </row>
    <row r="86" spans="75:82" ht="15.75">
      <c r="BW86" s="8"/>
      <c r="BX86" s="8"/>
      <c r="BY86" s="8"/>
      <c r="BZ86" s="8"/>
      <c r="CA86" s="8"/>
      <c r="CB86" s="8"/>
      <c r="CC86" s="8"/>
      <c r="CD86" s="8"/>
    </row>
    <row r="87" spans="75:82" ht="15.75">
      <c r="BW87" s="8"/>
      <c r="BX87" s="8"/>
      <c r="BY87" s="8"/>
      <c r="BZ87" s="8"/>
      <c r="CA87" s="8"/>
      <c r="CB87" s="8"/>
      <c r="CC87" s="8"/>
      <c r="CD87" s="8"/>
    </row>
    <row r="88" spans="75:82" ht="15.75">
      <c r="BW88" s="8"/>
      <c r="BX88" s="8"/>
      <c r="BY88" s="8"/>
      <c r="BZ88" s="8"/>
      <c r="CA88" s="8"/>
      <c r="CB88" s="8"/>
      <c r="CC88" s="8"/>
      <c r="CD88" s="8"/>
    </row>
    <row r="89" spans="75:82" ht="15.75">
      <c r="BW89" s="8"/>
      <c r="BX89" s="8"/>
      <c r="BY89" s="8"/>
      <c r="BZ89" s="8"/>
      <c r="CA89" s="8"/>
      <c r="CB89" s="8"/>
      <c r="CC89" s="8"/>
      <c r="CD89" s="8"/>
    </row>
    <row r="90" spans="75:82" ht="15.75">
      <c r="BW90" s="8"/>
      <c r="BX90" s="8"/>
      <c r="BY90" s="8"/>
      <c r="BZ90" s="8"/>
      <c r="CA90" s="8"/>
      <c r="CB90" s="8"/>
      <c r="CC90" s="8"/>
      <c r="CD90" s="8"/>
    </row>
    <row r="91" spans="75:82" ht="15.75">
      <c r="BW91" s="8"/>
      <c r="BX91" s="8"/>
      <c r="BY91" s="8"/>
      <c r="BZ91" s="8"/>
      <c r="CA91" s="8"/>
      <c r="CB91" s="8"/>
      <c r="CC91" s="8"/>
      <c r="CD91" s="8"/>
    </row>
    <row r="92" spans="72:82" ht="15.75">
      <c r="BT92" s="2" t="s">
        <v>157</v>
      </c>
      <c r="BU92" s="581">
        <v>30</v>
      </c>
      <c r="BW92" s="8"/>
      <c r="BX92" s="8"/>
      <c r="BY92" s="8"/>
      <c r="BZ92" s="8"/>
      <c r="CA92" s="8"/>
      <c r="CB92" s="8"/>
      <c r="CC92" s="8"/>
      <c r="CD92" s="8"/>
    </row>
    <row r="93" spans="72:82" ht="15.75">
      <c r="BT93" s="2" t="s">
        <v>158</v>
      </c>
      <c r="BU93" s="2">
        <f>BU92/100</f>
        <v>0.3</v>
      </c>
      <c r="BV93" s="2" t="s">
        <v>163</v>
      </c>
      <c r="BW93" s="8"/>
      <c r="BX93" s="8"/>
      <c r="BY93" s="8"/>
      <c r="BZ93" s="8"/>
      <c r="CA93" s="8"/>
      <c r="CB93" s="8"/>
      <c r="CC93" s="8"/>
      <c r="CD93" s="8"/>
    </row>
    <row r="94" spans="72:82" ht="15.75">
      <c r="BT94" s="2" t="s">
        <v>158</v>
      </c>
      <c r="BU94" s="569">
        <f>BU93*0.000001</f>
        <v>3E-07</v>
      </c>
      <c r="BV94" s="2" t="s">
        <v>159</v>
      </c>
      <c r="BW94" s="8"/>
      <c r="BX94" s="8"/>
      <c r="BY94" s="8"/>
      <c r="BZ94" s="600" t="s">
        <v>174</v>
      </c>
      <c r="CA94" s="603"/>
      <c r="CB94" s="604"/>
      <c r="CC94" s="605" t="s">
        <v>175</v>
      </c>
      <c r="CD94" s="8"/>
    </row>
    <row r="95" spans="72:82" ht="15.75">
      <c r="BT95" s="2" t="s">
        <v>34</v>
      </c>
      <c r="BU95" s="2">
        <v>100</v>
      </c>
      <c r="BX95" s="566" t="s">
        <v>150</v>
      </c>
      <c r="BY95" s="600" t="s">
        <v>156</v>
      </c>
      <c r="BZ95" s="606" t="s">
        <v>101</v>
      </c>
      <c r="CA95" s="607" t="s">
        <v>161</v>
      </c>
      <c r="CB95" s="607"/>
      <c r="CC95" s="608" t="s">
        <v>161</v>
      </c>
      <c r="CD95" s="8"/>
    </row>
    <row r="96" spans="72:82" ht="15.75">
      <c r="BT96" s="2" t="s">
        <v>5</v>
      </c>
      <c r="BU96" s="569">
        <f>BU95+BZ101</f>
        <v>100.45</v>
      </c>
      <c r="BW96" s="2">
        <v>1</v>
      </c>
      <c r="BX96" s="567" t="s">
        <v>153</v>
      </c>
      <c r="BY96" s="601">
        <v>4.5E-07</v>
      </c>
      <c r="BZ96" s="606"/>
      <c r="CA96" s="607"/>
      <c r="CB96" s="609"/>
      <c r="CC96" s="109"/>
      <c r="CD96" s="8"/>
    </row>
    <row r="97" spans="72:82" ht="15.75">
      <c r="BT97" s="131" t="s">
        <v>121</v>
      </c>
      <c r="BU97" s="579">
        <v>0</v>
      </c>
      <c r="BW97" s="2">
        <v>2</v>
      </c>
      <c r="BX97" s="567" t="s">
        <v>151</v>
      </c>
      <c r="BY97" s="601">
        <v>1.7E-08</v>
      </c>
      <c r="BZ97" s="606"/>
      <c r="CA97" s="607"/>
      <c r="CB97" s="609"/>
      <c r="CC97" s="109"/>
      <c r="CD97" s="8"/>
    </row>
    <row r="98" spans="72:82" ht="15.75">
      <c r="BT98" s="133" t="s">
        <v>81</v>
      </c>
      <c r="BU98" s="564">
        <f>BU97/10</f>
        <v>0</v>
      </c>
      <c r="BV98" s="2" t="s">
        <v>0</v>
      </c>
      <c r="BW98" s="2">
        <v>3</v>
      </c>
      <c r="BX98" s="567" t="s">
        <v>154</v>
      </c>
      <c r="BY98" s="601">
        <v>4.3E-07</v>
      </c>
      <c r="BZ98" s="606"/>
      <c r="CA98" s="607"/>
      <c r="CB98" s="609"/>
      <c r="CC98" s="109"/>
      <c r="CD98" s="8"/>
    </row>
    <row r="99" spans="72:82" ht="15.75">
      <c r="BT99" s="108" t="s">
        <v>113</v>
      </c>
      <c r="BU99" s="565">
        <f>BU98/BU96</f>
        <v>0</v>
      </c>
      <c r="BV99" s="2" t="s">
        <v>2</v>
      </c>
      <c r="BW99" s="2">
        <v>4</v>
      </c>
      <c r="BX99" s="567" t="s">
        <v>152</v>
      </c>
      <c r="BY99" s="601">
        <v>1.1E-06</v>
      </c>
      <c r="BZ99" s="606"/>
      <c r="CA99" s="607"/>
      <c r="CB99" s="609"/>
      <c r="CC99" s="109"/>
      <c r="CD99" s="8"/>
    </row>
    <row r="100" spans="72:82" ht="15.75">
      <c r="BT100" s="2" t="s">
        <v>166</v>
      </c>
      <c r="BU100" s="589">
        <v>0.1</v>
      </c>
      <c r="BW100" s="2">
        <v>5</v>
      </c>
      <c r="BX100" s="568" t="s">
        <v>155</v>
      </c>
      <c r="BY100" s="602">
        <v>5.5E-08</v>
      </c>
      <c r="BZ100" s="606"/>
      <c r="CA100" s="610">
        <f>BU99*BZ101</f>
        <v>0</v>
      </c>
      <c r="CB100" s="609" t="s">
        <v>0</v>
      </c>
      <c r="CC100" s="109">
        <f ca="1">CA100*(1+0.05*(1+RAND()))</f>
        <v>0</v>
      </c>
      <c r="CD100" s="8"/>
    </row>
    <row r="101" spans="72:82" ht="15.75">
      <c r="BT101" s="2" t="s">
        <v>164</v>
      </c>
      <c r="BU101" s="569">
        <f>SQRT(4*BU94/PI())*50</f>
        <v>0.030901936161855166</v>
      </c>
      <c r="BW101" s="579">
        <v>1</v>
      </c>
      <c r="BX101" s="8" t="str">
        <f>VLOOKUP($BW$101,$BW$96:$BY$100,2)</f>
        <v>constantaan</v>
      </c>
      <c r="BY101" s="563">
        <f>VLOOKUP($BW$101,$BW$96:$BY$100,3)</f>
        <v>4.5E-07</v>
      </c>
      <c r="BZ101" s="611">
        <f>BY101*(BW103/100)/BU94</f>
        <v>0.44999999999999996</v>
      </c>
      <c r="CA101" s="612">
        <f>CA100*1000</f>
        <v>0</v>
      </c>
      <c r="CB101" s="613" t="s">
        <v>160</v>
      </c>
      <c r="CC101" s="109">
        <f ca="1">CA101*(1+0.05*(1+RAND()))</f>
        <v>0</v>
      </c>
      <c r="CD101" s="8"/>
    </row>
    <row r="102" spans="72:82" ht="15.75">
      <c r="BT102" s="2" t="s">
        <v>165</v>
      </c>
      <c r="BU102" s="2">
        <f>BU101/10</f>
        <v>0.0030901936161855164</v>
      </c>
      <c r="BX102" s="8"/>
      <c r="BY102" s="8"/>
      <c r="BZ102" s="8"/>
      <c r="CA102" s="8"/>
      <c r="CB102" s="8"/>
      <c r="CC102" s="8"/>
      <c r="CD102" s="8"/>
    </row>
    <row r="103" spans="72:83" ht="15.75">
      <c r="BT103" s="549" t="s">
        <v>146</v>
      </c>
      <c r="BU103" s="550"/>
      <c r="BV103" s="584" t="s">
        <v>145</v>
      </c>
      <c r="BW103" s="580">
        <v>30</v>
      </c>
      <c r="BX103" s="549" t="s">
        <v>147</v>
      </c>
      <c r="BY103" s="584"/>
      <c r="BZ103" s="549" t="s">
        <v>149</v>
      </c>
      <c r="CA103" s="550"/>
      <c r="CB103" s="587" t="s">
        <v>167</v>
      </c>
      <c r="CC103" s="590"/>
      <c r="CD103" s="549" t="s">
        <v>149</v>
      </c>
      <c r="CE103" s="550"/>
    </row>
    <row r="104" spans="72:83" ht="15.75">
      <c r="BT104" s="551" t="s">
        <v>137</v>
      </c>
      <c r="BU104" s="552" t="s">
        <v>138</v>
      </c>
      <c r="BV104" s="585" t="s">
        <v>137</v>
      </c>
      <c r="BW104" s="552" t="s">
        <v>138</v>
      </c>
      <c r="BX104" s="551" t="s">
        <v>137</v>
      </c>
      <c r="BY104" s="585" t="s">
        <v>138</v>
      </c>
      <c r="BZ104" s="551" t="s">
        <v>137</v>
      </c>
      <c r="CA104" s="552" t="s">
        <v>138</v>
      </c>
      <c r="CB104" s="585" t="s">
        <v>137</v>
      </c>
      <c r="CC104" s="585" t="s">
        <v>138</v>
      </c>
      <c r="CD104" s="551" t="s">
        <v>137</v>
      </c>
      <c r="CE104" s="552" t="s">
        <v>138</v>
      </c>
    </row>
    <row r="105" spans="71:83" ht="15.75">
      <c r="BS105" s="2">
        <v>0</v>
      </c>
      <c r="BT105" s="551">
        <v>0</v>
      </c>
      <c r="BU105" s="592">
        <f>BS105*$BU$102+$BU$100</f>
        <v>0.1</v>
      </c>
      <c r="BV105" s="585">
        <f>BW103</f>
        <v>30</v>
      </c>
      <c r="BW105" s="552">
        <f>BU100</f>
        <v>0.1</v>
      </c>
      <c r="BX105" s="551">
        <v>0</v>
      </c>
      <c r="BY105" s="585">
        <f>BU100</f>
        <v>0.1</v>
      </c>
      <c r="BZ105" s="551">
        <v>50</v>
      </c>
      <c r="CA105" s="552">
        <v>-3</v>
      </c>
      <c r="CB105" s="588">
        <v>0</v>
      </c>
      <c r="CC105" s="591">
        <v>-3</v>
      </c>
      <c r="CD105" s="551">
        <v>50</v>
      </c>
      <c r="CE105" s="552">
        <v>-3</v>
      </c>
    </row>
    <row r="106" spans="71:83" ht="15.75">
      <c r="BS106" s="2">
        <v>0</v>
      </c>
      <c r="BT106" s="551">
        <v>50</v>
      </c>
      <c r="BU106" s="592">
        <f aca="true" t="shared" si="0" ref="BU106:BU126">BS106*$BU$102+$BU$100</f>
        <v>0.1</v>
      </c>
      <c r="BV106" s="586">
        <f>BV105</f>
        <v>30</v>
      </c>
      <c r="BW106" s="560">
        <v>-1</v>
      </c>
      <c r="BX106" s="548">
        <v>0</v>
      </c>
      <c r="BY106" s="586">
        <v>-4</v>
      </c>
      <c r="BZ106" s="551">
        <f>(BZ105+BZ107)/2</f>
        <v>40</v>
      </c>
      <c r="CA106" s="552">
        <v>-2</v>
      </c>
      <c r="CB106" s="588">
        <v>1.7</v>
      </c>
      <c r="CC106" s="585">
        <f>CC105</f>
        <v>-3</v>
      </c>
      <c r="CD106" s="551">
        <v>50</v>
      </c>
      <c r="CE106" s="552">
        <v>-4</v>
      </c>
    </row>
    <row r="107" spans="71:83" ht="15.75">
      <c r="BS107" s="2">
        <v>1</v>
      </c>
      <c r="BT107" s="551">
        <v>50</v>
      </c>
      <c r="BU107" s="592">
        <f t="shared" si="0"/>
        <v>0.10309019361618552</v>
      </c>
      <c r="BV107" s="114"/>
      <c r="BW107" s="114"/>
      <c r="BX107" s="114"/>
      <c r="BY107" s="114"/>
      <c r="BZ107" s="548">
        <f>BV106</f>
        <v>30</v>
      </c>
      <c r="CA107" s="553">
        <f>BW106</f>
        <v>-1</v>
      </c>
      <c r="CB107" s="585">
        <v>9.5</v>
      </c>
      <c r="CC107" s="585">
        <f>CC106</f>
        <v>-3</v>
      </c>
      <c r="CD107" s="548"/>
      <c r="CE107" s="553"/>
    </row>
    <row r="108" spans="71:81" ht="15.75">
      <c r="BS108" s="2">
        <v>1</v>
      </c>
      <c r="BT108" s="551">
        <v>0</v>
      </c>
      <c r="BU108" s="592">
        <f t="shared" si="0"/>
        <v>0.10309019361618552</v>
      </c>
      <c r="BV108" s="114"/>
      <c r="BW108" s="114"/>
      <c r="BX108" s="114"/>
      <c r="BY108" s="114"/>
      <c r="BZ108" s="114"/>
      <c r="CA108" s="114"/>
      <c r="CB108" s="548">
        <v>50</v>
      </c>
      <c r="CC108" s="553">
        <f>CC107</f>
        <v>-3</v>
      </c>
    </row>
    <row r="109" spans="71:82" ht="15.75">
      <c r="BS109" s="2">
        <v>2</v>
      </c>
      <c r="BT109" s="551">
        <f>BT105</f>
        <v>0</v>
      </c>
      <c r="BU109" s="592">
        <f t="shared" si="0"/>
        <v>0.10618038723237104</v>
      </c>
      <c r="BW109" s="8"/>
      <c r="BX109" s="8"/>
      <c r="BY109" s="8"/>
      <c r="BZ109" s="8"/>
      <c r="CA109" s="8"/>
      <c r="CB109" s="8"/>
      <c r="CC109" s="8"/>
      <c r="CD109" s="8"/>
    </row>
    <row r="110" spans="71:82" ht="15.75">
      <c r="BS110" s="2">
        <v>2</v>
      </c>
      <c r="BT110" s="551">
        <f aca="true" t="shared" si="1" ref="BT110:BT126">BT106</f>
        <v>50</v>
      </c>
      <c r="BU110" s="592">
        <f t="shared" si="0"/>
        <v>0.10618038723237104</v>
      </c>
      <c r="BW110" s="8"/>
      <c r="BX110" s="8"/>
      <c r="BY110" s="8"/>
      <c r="BZ110" s="8"/>
      <c r="CA110" s="8"/>
      <c r="CB110" s="8"/>
      <c r="CC110" s="8"/>
      <c r="CD110" s="8"/>
    </row>
    <row r="111" spans="71:82" ht="15.75">
      <c r="BS111" s="2">
        <v>3</v>
      </c>
      <c r="BT111" s="551">
        <f t="shared" si="1"/>
        <v>50</v>
      </c>
      <c r="BU111" s="592">
        <f t="shared" si="0"/>
        <v>0.10927058084855655</v>
      </c>
      <c r="BW111" s="8"/>
      <c r="BX111" s="8"/>
      <c r="BY111" s="8"/>
      <c r="BZ111" s="8"/>
      <c r="CA111" s="8"/>
      <c r="CB111" s="8"/>
      <c r="CC111" s="8"/>
      <c r="CD111" s="8"/>
    </row>
    <row r="112" spans="71:82" ht="15.75">
      <c r="BS112" s="2">
        <v>3</v>
      </c>
      <c r="BT112" s="551">
        <f t="shared" si="1"/>
        <v>0</v>
      </c>
      <c r="BU112" s="592">
        <f t="shared" si="0"/>
        <v>0.10927058084855655</v>
      </c>
      <c r="BW112" s="8"/>
      <c r="BX112" s="8"/>
      <c r="BY112" s="8"/>
      <c r="BZ112" s="8"/>
      <c r="CA112" s="8"/>
      <c r="CB112" s="8"/>
      <c r="CC112" s="8"/>
      <c r="CD112" s="8"/>
    </row>
    <row r="113" spans="71:82" ht="15.75">
      <c r="BS113" s="2">
        <v>4</v>
      </c>
      <c r="BT113" s="551">
        <f t="shared" si="1"/>
        <v>0</v>
      </c>
      <c r="BU113" s="592">
        <f t="shared" si="0"/>
        <v>0.11236077446474207</v>
      </c>
      <c r="BW113" s="8"/>
      <c r="BX113" s="8"/>
      <c r="BY113" s="8"/>
      <c r="BZ113" s="8"/>
      <c r="CA113" s="8"/>
      <c r="CB113" s="8"/>
      <c r="CC113" s="8"/>
      <c r="CD113" s="8"/>
    </row>
    <row r="114" spans="71:82" ht="15.75">
      <c r="BS114" s="2">
        <v>4</v>
      </c>
      <c r="BT114" s="551">
        <f t="shared" si="1"/>
        <v>50</v>
      </c>
      <c r="BU114" s="592">
        <f t="shared" si="0"/>
        <v>0.11236077446474207</v>
      </c>
      <c r="BW114" s="8"/>
      <c r="BX114" s="8"/>
      <c r="BY114" s="8"/>
      <c r="BZ114" s="8"/>
      <c r="CA114" s="8"/>
      <c r="CB114" s="8"/>
      <c r="CC114" s="8"/>
      <c r="CD114" s="8"/>
    </row>
    <row r="115" spans="71:82" ht="15.75">
      <c r="BS115" s="2">
        <v>5</v>
      </c>
      <c r="BT115" s="551">
        <f t="shared" si="1"/>
        <v>50</v>
      </c>
      <c r="BU115" s="592">
        <f t="shared" si="0"/>
        <v>0.11545096808092759</v>
      </c>
      <c r="BW115" s="8"/>
      <c r="BX115" s="8"/>
      <c r="BY115" s="8"/>
      <c r="BZ115" s="8"/>
      <c r="CA115" s="8"/>
      <c r="CB115" s="8"/>
      <c r="CC115" s="8"/>
      <c r="CD115" s="8"/>
    </row>
    <row r="116" spans="71:73" ht="15.75">
      <c r="BS116" s="2">
        <v>5</v>
      </c>
      <c r="BT116" s="551">
        <f t="shared" si="1"/>
        <v>0</v>
      </c>
      <c r="BU116" s="592">
        <f t="shared" si="0"/>
        <v>0.11545096808092759</v>
      </c>
    </row>
    <row r="117" spans="71:73" ht="15.75">
      <c r="BS117" s="2">
        <v>6</v>
      </c>
      <c r="BT117" s="551">
        <f t="shared" si="1"/>
        <v>0</v>
      </c>
      <c r="BU117" s="592">
        <f t="shared" si="0"/>
        <v>0.1185411616971131</v>
      </c>
    </row>
    <row r="118" spans="71:73" ht="15.75">
      <c r="BS118" s="2">
        <v>6</v>
      </c>
      <c r="BT118" s="551">
        <f t="shared" si="1"/>
        <v>50</v>
      </c>
      <c r="BU118" s="592">
        <f t="shared" si="0"/>
        <v>0.1185411616971131</v>
      </c>
    </row>
    <row r="119" spans="71:73" ht="15.75">
      <c r="BS119" s="2">
        <v>7</v>
      </c>
      <c r="BT119" s="551">
        <f t="shared" si="1"/>
        <v>50</v>
      </c>
      <c r="BU119" s="592">
        <f t="shared" si="0"/>
        <v>0.12163135531329862</v>
      </c>
    </row>
    <row r="120" spans="71:73" ht="15.75">
      <c r="BS120" s="2">
        <v>7</v>
      </c>
      <c r="BT120" s="551">
        <f t="shared" si="1"/>
        <v>0</v>
      </c>
      <c r="BU120" s="592">
        <f t="shared" si="0"/>
        <v>0.12163135531329862</v>
      </c>
    </row>
    <row r="121" spans="71:73" ht="15.75">
      <c r="BS121" s="2">
        <v>8</v>
      </c>
      <c r="BT121" s="551">
        <f t="shared" si="1"/>
        <v>0</v>
      </c>
      <c r="BU121" s="592">
        <f t="shared" si="0"/>
        <v>0.12472154892948414</v>
      </c>
    </row>
    <row r="122" spans="71:73" ht="15.75">
      <c r="BS122" s="2">
        <v>8</v>
      </c>
      <c r="BT122" s="551">
        <f t="shared" si="1"/>
        <v>50</v>
      </c>
      <c r="BU122" s="592">
        <f t="shared" si="0"/>
        <v>0.12472154892948414</v>
      </c>
    </row>
    <row r="123" spans="71:73" ht="15.75">
      <c r="BS123" s="2">
        <v>9</v>
      </c>
      <c r="BT123" s="551">
        <f t="shared" si="1"/>
        <v>50</v>
      </c>
      <c r="BU123" s="592">
        <f t="shared" si="0"/>
        <v>0.12781174254566965</v>
      </c>
    </row>
    <row r="124" spans="71:73" ht="15.75">
      <c r="BS124" s="2">
        <v>9</v>
      </c>
      <c r="BT124" s="551">
        <f t="shared" si="1"/>
        <v>0</v>
      </c>
      <c r="BU124" s="592">
        <f t="shared" si="0"/>
        <v>0.12781174254566965</v>
      </c>
    </row>
    <row r="125" spans="71:73" ht="15.75">
      <c r="BS125" s="2">
        <v>10</v>
      </c>
      <c r="BT125" s="551">
        <f t="shared" si="1"/>
        <v>0</v>
      </c>
      <c r="BU125" s="593">
        <f t="shared" si="0"/>
        <v>0.13090193616185516</v>
      </c>
    </row>
    <row r="126" spans="71:73" ht="15.75">
      <c r="BS126" s="2">
        <v>10</v>
      </c>
      <c r="BT126" s="551">
        <f t="shared" si="1"/>
        <v>50</v>
      </c>
      <c r="BU126" s="593">
        <f t="shared" si="0"/>
        <v>0.13090193616185516</v>
      </c>
    </row>
  </sheetData>
  <sheetProtection password="DE47" sheet="1" objects="1" scenarios="1" selectLockedCells="1" selectUnlockedCells="1"/>
  <mergeCells count="5">
    <mergeCell ref="D13:E13"/>
    <mergeCell ref="N23:P23"/>
    <mergeCell ref="N25:P25"/>
    <mergeCell ref="N27:P27"/>
    <mergeCell ref="D14:G14"/>
  </mergeCells>
  <conditionalFormatting sqref="F21:G21">
    <cfRule type="expression" priority="1" dxfId="3" stopIfTrue="1">
      <formula>$BC$14=TRUE</formula>
    </cfRule>
  </conditionalFormatting>
  <conditionalFormatting sqref="F19:G19">
    <cfRule type="expression" priority="2" dxfId="3" stopIfTrue="1">
      <formula>$BC$14=FALSE</formula>
    </cfRule>
  </conditionalFormatting>
  <conditionalFormatting sqref="Q14">
    <cfRule type="expression" priority="3" dxfId="0" stopIfTrue="1">
      <formula>"$B$11=0"</formula>
    </cfRule>
  </conditionalFormatting>
  <conditionalFormatting sqref="S14">
    <cfRule type="expression" priority="4" dxfId="2" stopIfTrue="1">
      <formula>OR($AE$29=FALSE,$AE$31=FALSE,$AE$32=FALSE)</formula>
    </cfRule>
  </conditionalFormatting>
  <printOptions/>
  <pageMargins left="0.75" right="0.75" top="1" bottom="1" header="0.5" footer="0.5"/>
  <pageSetup horizontalDpi="300" verticalDpi="3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BN45"/>
  <sheetViews>
    <sheetView showGridLines="0" showRowColHeaders="0" showOutlineSymbols="0" zoomScaleSheetLayoutView="70" workbookViewId="0" topLeftCell="A1">
      <pane xSplit="34" topLeftCell="IV1" activePane="topRight" state="frozen"/>
      <selection pane="topLeft" activeCell="A1" sqref="A1"/>
      <selection pane="topRight" activeCell="S23" sqref="S23"/>
    </sheetView>
  </sheetViews>
  <sheetFormatPr defaultColWidth="9.140625" defaultRowHeight="12.75"/>
  <cols>
    <col min="1" max="5" width="2.8515625" style="56" customWidth="1"/>
    <col min="6" max="6" width="8.57421875" style="56" customWidth="1"/>
    <col min="7" max="7" width="2.8515625" style="56" customWidth="1"/>
    <col min="8" max="8" width="4.00390625" style="56" customWidth="1"/>
    <col min="9" max="9" width="5.28125" style="56" customWidth="1"/>
    <col min="10" max="11" width="2.8515625" style="56" customWidth="1"/>
    <col min="12" max="12" width="3.8515625" style="56" customWidth="1"/>
    <col min="13" max="13" width="8.57421875" style="56" customWidth="1"/>
    <col min="14" max="18" width="2.8515625" style="56" customWidth="1"/>
    <col min="19" max="19" width="4.00390625" style="56" customWidth="1"/>
    <col min="20" max="28" width="9.140625" style="56" customWidth="1"/>
    <col min="29" max="29" width="9.421875" style="56" bestFit="1" customWidth="1"/>
    <col min="30" max="30" width="15.7109375" style="56" bestFit="1" customWidth="1"/>
    <col min="31" max="31" width="13.421875" style="56" bestFit="1" customWidth="1"/>
    <col min="32" max="33" width="13.28125" style="56" bestFit="1" customWidth="1"/>
    <col min="34" max="35" width="9.140625" style="56" customWidth="1"/>
    <col min="36" max="36" width="15.7109375" style="56" bestFit="1" customWidth="1"/>
    <col min="37" max="16384" width="9.140625" style="56" customWidth="1"/>
  </cols>
  <sheetData>
    <row r="1" s="145" customFormat="1" ht="15" customHeight="1">
      <c r="BI1" s="52"/>
    </row>
    <row r="2" spans="2:20" s="52" customFormat="1" ht="15" customHeight="1">
      <c r="B2" s="77" t="s">
        <v>177</v>
      </c>
      <c r="C2" s="56"/>
      <c r="D2" s="146"/>
      <c r="E2" s="146"/>
      <c r="F2" s="146"/>
      <c r="G2" s="146"/>
      <c r="H2" s="61"/>
      <c r="I2" s="61"/>
      <c r="J2" s="61"/>
      <c r="K2" s="80"/>
      <c r="L2" s="61"/>
      <c r="M2" s="61"/>
      <c r="N2" s="61"/>
      <c r="O2" s="61"/>
      <c r="P2" s="61"/>
      <c r="Q2" s="80"/>
      <c r="R2" s="56"/>
      <c r="S2" s="147" t="s">
        <v>106</v>
      </c>
      <c r="T2" s="38"/>
    </row>
    <row r="3" spans="17:20" s="52" customFormat="1" ht="16.5" thickBot="1">
      <c r="Q3" s="80"/>
      <c r="R3" s="56"/>
      <c r="S3" s="100" t="s">
        <v>86</v>
      </c>
      <c r="T3" s="38"/>
    </row>
    <row r="4" spans="3:20" s="52" customFormat="1" ht="19.5" customHeight="1" thickBot="1" thickTop="1">
      <c r="C4" s="23"/>
      <c r="D4" s="23"/>
      <c r="E4" s="24"/>
      <c r="F4" s="671">
        <f>IF(ISERROR(BK13),0,MAX(0,BK13))</f>
        <v>8</v>
      </c>
      <c r="G4" s="650" t="s">
        <v>0</v>
      </c>
      <c r="H4" s="24"/>
      <c r="I4" s="23"/>
      <c r="J4" s="23"/>
      <c r="K4" s="23"/>
      <c r="L4" s="25"/>
      <c r="M4" s="671">
        <f>IF(ISERROR(BK13),0,BK14)</f>
        <v>12</v>
      </c>
      <c r="N4" s="688" t="s">
        <v>0</v>
      </c>
      <c r="O4" s="24"/>
      <c r="P4" s="23"/>
      <c r="Q4" s="148"/>
      <c r="S4" s="80" t="s">
        <v>87</v>
      </c>
      <c r="T4" s="38"/>
    </row>
    <row r="5" spans="2:37" ht="19.5" customHeight="1" thickBot="1">
      <c r="B5" s="52"/>
      <c r="C5" s="23"/>
      <c r="D5" s="27"/>
      <c r="E5" s="26"/>
      <c r="F5" s="673"/>
      <c r="G5" s="681"/>
      <c r="H5" s="34"/>
      <c r="I5" s="26"/>
      <c r="J5" s="26"/>
      <c r="K5" s="37"/>
      <c r="L5" s="28"/>
      <c r="M5" s="673"/>
      <c r="N5" s="689"/>
      <c r="O5" s="23"/>
      <c r="P5" s="29"/>
      <c r="Q5" s="148"/>
      <c r="R5" s="23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149"/>
      <c r="AE5" s="149"/>
      <c r="AF5" s="149"/>
      <c r="AG5" s="149"/>
      <c r="AH5" s="149"/>
      <c r="AI5" s="149"/>
      <c r="AJ5" s="149"/>
      <c r="AK5" s="149"/>
    </row>
    <row r="6" spans="3:66" ht="24" thickTop="1">
      <c r="C6" s="23"/>
      <c r="D6" s="27"/>
      <c r="E6" s="26"/>
      <c r="F6" s="23"/>
      <c r="G6" s="23"/>
      <c r="H6" s="35"/>
      <c r="I6" s="26"/>
      <c r="J6" s="26"/>
      <c r="K6" s="29"/>
      <c r="L6" s="23"/>
      <c r="M6" s="23"/>
      <c r="N6" s="23"/>
      <c r="O6" s="23"/>
      <c r="P6" s="29"/>
      <c r="Q6" s="148"/>
      <c r="R6" s="23"/>
      <c r="S6" s="52"/>
      <c r="T6" s="52"/>
      <c r="U6" s="52"/>
      <c r="V6" s="52"/>
      <c r="W6" s="52"/>
      <c r="X6" s="52"/>
      <c r="Y6" s="52"/>
      <c r="Z6" s="52"/>
      <c r="AA6" s="52"/>
      <c r="AB6" s="52"/>
      <c r="AI6" s="149"/>
      <c r="AJ6" s="149"/>
      <c r="AK6" s="149"/>
      <c r="BI6" s="52"/>
      <c r="BJ6" s="149"/>
      <c r="BK6" s="149"/>
      <c r="BL6" s="149"/>
      <c r="BM6" s="149"/>
      <c r="BN6" s="149"/>
    </row>
    <row r="7" spans="3:66" ht="24" thickBot="1">
      <c r="C7" s="23"/>
      <c r="D7" s="27"/>
      <c r="E7" s="26"/>
      <c r="F7" s="23"/>
      <c r="G7" s="23"/>
      <c r="H7" s="36"/>
      <c r="I7" s="32"/>
      <c r="J7" s="32"/>
      <c r="K7" s="31"/>
      <c r="L7" s="23"/>
      <c r="M7" s="23"/>
      <c r="N7" s="23"/>
      <c r="O7" s="30"/>
      <c r="P7" s="31"/>
      <c r="Q7" s="148"/>
      <c r="R7" s="23"/>
      <c r="S7" s="52"/>
      <c r="T7" s="52"/>
      <c r="U7" s="52"/>
      <c r="V7" s="52"/>
      <c r="W7" s="52"/>
      <c r="X7" s="52"/>
      <c r="Y7" s="52"/>
      <c r="Z7" s="52"/>
      <c r="AA7" s="52"/>
      <c r="AB7" s="52"/>
      <c r="AI7" s="149"/>
      <c r="AJ7" s="149"/>
      <c r="AK7" s="149"/>
      <c r="BI7" s="9">
        <v>40</v>
      </c>
      <c r="BJ7" s="150" t="s">
        <v>26</v>
      </c>
      <c r="BK7" s="166">
        <f>BI7</f>
        <v>40</v>
      </c>
      <c r="BL7" s="149"/>
      <c r="BM7" s="149"/>
      <c r="BN7" s="149"/>
    </row>
    <row r="8" spans="3:66" ht="15" customHeight="1" thickBot="1">
      <c r="C8" s="23"/>
      <c r="D8" s="27"/>
      <c r="E8" s="26"/>
      <c r="F8" s="679">
        <f>BK7</f>
        <v>40</v>
      </c>
      <c r="G8" s="682" t="s">
        <v>1</v>
      </c>
      <c r="H8" s="45"/>
      <c r="I8" s="28"/>
      <c r="J8" s="28"/>
      <c r="K8" s="31"/>
      <c r="L8" s="28"/>
      <c r="M8" s="694">
        <f>BK8</f>
        <v>60</v>
      </c>
      <c r="N8" s="652" t="s">
        <v>1</v>
      </c>
      <c r="O8" s="28"/>
      <c r="P8" s="39"/>
      <c r="Q8" s="23"/>
      <c r="R8" s="23"/>
      <c r="S8" s="52"/>
      <c r="T8" s="52"/>
      <c r="U8" s="52"/>
      <c r="V8" s="52"/>
      <c r="W8" s="52"/>
      <c r="X8" s="52"/>
      <c r="Y8" s="52"/>
      <c r="Z8" s="52"/>
      <c r="AA8" s="52"/>
      <c r="AB8" s="52"/>
      <c r="AI8" s="149"/>
      <c r="AJ8" s="149"/>
      <c r="AK8" s="149"/>
      <c r="BI8" s="9">
        <v>60</v>
      </c>
      <c r="BJ8" s="150" t="s">
        <v>27</v>
      </c>
      <c r="BK8" s="166">
        <f>BI8</f>
        <v>60</v>
      </c>
      <c r="BL8" s="149"/>
      <c r="BM8" s="149"/>
      <c r="BN8" s="149"/>
    </row>
    <row r="9" spans="3:66" ht="15" customHeight="1" thickBot="1" thickTop="1">
      <c r="C9" s="23"/>
      <c r="D9" s="47"/>
      <c r="E9" s="48"/>
      <c r="F9" s="680"/>
      <c r="G9" s="683"/>
      <c r="H9" s="46"/>
      <c r="I9" s="40"/>
      <c r="J9" s="40"/>
      <c r="K9" s="40"/>
      <c r="L9" s="151"/>
      <c r="M9" s="695"/>
      <c r="N9" s="690"/>
      <c r="O9" s="40"/>
      <c r="P9" s="41"/>
      <c r="Q9" s="26"/>
      <c r="R9" s="26"/>
      <c r="S9" s="53"/>
      <c r="T9" s="53"/>
      <c r="U9" s="53"/>
      <c r="V9" s="53"/>
      <c r="W9" s="53"/>
      <c r="X9" s="53"/>
      <c r="Y9" s="53"/>
      <c r="Z9" s="53"/>
      <c r="AA9" s="53"/>
      <c r="AB9" s="52"/>
      <c r="AI9" s="149"/>
      <c r="AJ9" s="149"/>
      <c r="AK9" s="149"/>
      <c r="BI9" s="52"/>
      <c r="BJ9" s="152" t="s">
        <v>28</v>
      </c>
      <c r="BK9" s="172">
        <v>200</v>
      </c>
      <c r="BL9" s="149"/>
      <c r="BM9" s="149"/>
      <c r="BN9" s="149"/>
    </row>
    <row r="10" spans="3:66" ht="26.25" customHeight="1">
      <c r="C10" s="23"/>
      <c r="D10" s="49"/>
      <c r="E10" s="26"/>
      <c r="F10" s="23"/>
      <c r="G10" s="23"/>
      <c r="H10" s="26"/>
      <c r="I10" s="26"/>
      <c r="J10" s="26"/>
      <c r="K10" s="26"/>
      <c r="L10" s="26"/>
      <c r="M10" s="23"/>
      <c r="N10" s="23"/>
      <c r="O10" s="26"/>
      <c r="P10" s="42"/>
      <c r="Q10" s="26"/>
      <c r="R10" s="26"/>
      <c r="S10" s="53"/>
      <c r="T10" s="53"/>
      <c r="U10" s="53"/>
      <c r="V10" s="53"/>
      <c r="W10" s="53"/>
      <c r="X10" s="53"/>
      <c r="Y10" s="53"/>
      <c r="Z10" s="53"/>
      <c r="AA10" s="53"/>
      <c r="AB10" s="52"/>
      <c r="AI10" s="149"/>
      <c r="AJ10" s="149"/>
      <c r="AK10" s="149"/>
      <c r="BI10" s="52"/>
      <c r="BJ10" s="153" t="s">
        <v>29</v>
      </c>
      <c r="BK10" s="167">
        <f>BK9/10</f>
        <v>20</v>
      </c>
      <c r="BL10" s="149"/>
      <c r="BM10" s="149"/>
      <c r="BN10" s="149"/>
    </row>
    <row r="11" spans="3:66" ht="25.5" customHeight="1" thickBot="1">
      <c r="C11" s="23"/>
      <c r="D11" s="49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6"/>
      <c r="P11" s="42"/>
      <c r="Q11" s="26"/>
      <c r="R11" s="26"/>
      <c r="S11" s="53"/>
      <c r="T11" s="53"/>
      <c r="U11" s="53"/>
      <c r="V11" s="53"/>
      <c r="W11" s="53"/>
      <c r="X11" s="53"/>
      <c r="Y11" s="53"/>
      <c r="Z11" s="53"/>
      <c r="AA11" s="53"/>
      <c r="AB11" s="52"/>
      <c r="AI11" s="149"/>
      <c r="AJ11" s="149"/>
      <c r="AK11" s="149"/>
      <c r="BI11" s="52"/>
      <c r="BJ11" s="154" t="s">
        <v>30</v>
      </c>
      <c r="BK11" s="168">
        <f>BK7+BK8</f>
        <v>100</v>
      </c>
      <c r="BL11" s="149"/>
      <c r="BM11" s="149"/>
      <c r="BN11" s="149"/>
    </row>
    <row r="12" spans="2:66" ht="18.75" customHeight="1" thickTop="1">
      <c r="B12" s="675">
        <f>IF(BK12=0,0,MAX(0,BK12))</f>
        <v>0.2</v>
      </c>
      <c r="C12" s="676"/>
      <c r="D12" s="676"/>
      <c r="E12" s="667" t="s">
        <v>2</v>
      </c>
      <c r="F12" s="54"/>
      <c r="G12" s="54"/>
      <c r="H12" s="54"/>
      <c r="I12" s="54"/>
      <c r="J12" s="55"/>
      <c r="K12" s="55"/>
      <c r="L12" s="55"/>
      <c r="M12" s="55"/>
      <c r="N12" s="55"/>
      <c r="O12" s="675">
        <f>IF(BK12=0,0,BK12)</f>
        <v>0.2</v>
      </c>
      <c r="P12" s="691"/>
      <c r="Q12" s="691"/>
      <c r="R12" s="620" t="s">
        <v>2</v>
      </c>
      <c r="S12" s="22"/>
      <c r="T12" s="53"/>
      <c r="U12" s="53"/>
      <c r="V12" s="53"/>
      <c r="W12" s="53"/>
      <c r="X12" s="53"/>
      <c r="Y12" s="112"/>
      <c r="Z12" s="113"/>
      <c r="AA12" s="61"/>
      <c r="AI12" s="149"/>
      <c r="AJ12" s="149"/>
      <c r="AK12" s="149"/>
      <c r="BJ12" s="154" t="s">
        <v>31</v>
      </c>
      <c r="BK12" s="169">
        <f>BK10/BK11</f>
        <v>0.2</v>
      </c>
      <c r="BL12" s="149"/>
      <c r="BM12" s="149"/>
      <c r="BN12" s="149"/>
    </row>
    <row r="13" spans="2:66" ht="18.75" customHeight="1" thickBot="1">
      <c r="B13" s="677"/>
      <c r="C13" s="678"/>
      <c r="D13" s="678"/>
      <c r="E13" s="668"/>
      <c r="F13" s="54"/>
      <c r="G13" s="54"/>
      <c r="H13" s="54"/>
      <c r="I13" s="54"/>
      <c r="J13" s="55"/>
      <c r="K13" s="55"/>
      <c r="L13" s="55"/>
      <c r="M13" s="55"/>
      <c r="N13" s="55"/>
      <c r="O13" s="692"/>
      <c r="P13" s="693"/>
      <c r="Q13" s="693"/>
      <c r="R13" s="614"/>
      <c r="S13" s="22"/>
      <c r="T13" s="53"/>
      <c r="U13" s="53"/>
      <c r="V13" s="53"/>
      <c r="W13" s="53"/>
      <c r="X13" s="53"/>
      <c r="Y13" s="113"/>
      <c r="Z13" s="113"/>
      <c r="AA13" s="61"/>
      <c r="AI13" s="149"/>
      <c r="AJ13" s="149"/>
      <c r="AK13" s="149"/>
      <c r="BJ13" s="154" t="s">
        <v>32</v>
      </c>
      <c r="BK13" s="170">
        <f>BK12*BK7</f>
        <v>8</v>
      </c>
      <c r="BL13" s="149"/>
      <c r="BM13" s="149"/>
      <c r="BN13" s="149"/>
    </row>
    <row r="14" spans="3:66" ht="24" thickTop="1">
      <c r="C14" s="23"/>
      <c r="D14" s="49"/>
      <c r="E14" s="26"/>
      <c r="F14" s="33"/>
      <c r="G14" s="26"/>
      <c r="H14" s="26"/>
      <c r="I14" s="26"/>
      <c r="J14" s="26"/>
      <c r="K14" s="26"/>
      <c r="L14" s="26"/>
      <c r="M14" s="26"/>
      <c r="N14" s="26"/>
      <c r="O14" s="26"/>
      <c r="P14" s="42"/>
      <c r="Q14" s="26"/>
      <c r="R14" s="26"/>
      <c r="S14" s="53"/>
      <c r="T14" s="53"/>
      <c r="U14" s="53"/>
      <c r="V14" s="53"/>
      <c r="W14" s="53"/>
      <c r="X14" s="53"/>
      <c r="Y14" s="53"/>
      <c r="Z14" s="53"/>
      <c r="AA14" s="53"/>
      <c r="AB14" s="52"/>
      <c r="AI14" s="149"/>
      <c r="AJ14" s="149"/>
      <c r="AK14" s="149"/>
      <c r="BI14" s="52"/>
      <c r="BJ14" s="155" t="s">
        <v>33</v>
      </c>
      <c r="BK14" s="171">
        <f>BK12*BK8</f>
        <v>12</v>
      </c>
      <c r="BL14" s="149"/>
      <c r="BM14" s="149"/>
      <c r="BN14" s="149"/>
    </row>
    <row r="15" spans="3:66" ht="23.25">
      <c r="C15" s="23"/>
      <c r="D15" s="49"/>
      <c r="E15" s="26"/>
      <c r="F15" s="32"/>
      <c r="G15" s="32"/>
      <c r="H15" s="26"/>
      <c r="I15" s="26"/>
      <c r="J15" s="26"/>
      <c r="K15" s="26"/>
      <c r="L15" s="26"/>
      <c r="M15" s="26"/>
      <c r="N15" s="26"/>
      <c r="O15" s="26"/>
      <c r="P15" s="42"/>
      <c r="Q15" s="26"/>
      <c r="R15" s="26"/>
      <c r="S15" s="53"/>
      <c r="T15" s="53"/>
      <c r="U15" s="53"/>
      <c r="V15" s="53"/>
      <c r="W15" s="53"/>
      <c r="X15" s="53"/>
      <c r="Y15" s="53"/>
      <c r="Z15" s="53"/>
      <c r="AA15" s="53"/>
      <c r="AB15" s="52"/>
      <c r="AI15" s="149"/>
      <c r="AJ15" s="149"/>
      <c r="AK15" s="149"/>
      <c r="BI15" s="52"/>
      <c r="BJ15" s="149"/>
      <c r="BK15" s="149"/>
      <c r="BL15" s="149"/>
      <c r="BM15" s="149"/>
      <c r="BN15" s="149"/>
    </row>
    <row r="16" spans="3:66" ht="23.25">
      <c r="C16" s="23"/>
      <c r="D16" s="49"/>
      <c r="E16" s="26"/>
      <c r="F16" s="28"/>
      <c r="G16" s="32"/>
      <c r="H16" s="26"/>
      <c r="I16" s="26"/>
      <c r="J16" s="26"/>
      <c r="K16" s="26"/>
      <c r="L16" s="26"/>
      <c r="M16" s="26"/>
      <c r="N16" s="26"/>
      <c r="O16" s="26"/>
      <c r="P16" s="42"/>
      <c r="Q16" s="26"/>
      <c r="R16" s="26"/>
      <c r="S16" s="53"/>
      <c r="T16" s="53"/>
      <c r="U16" s="53"/>
      <c r="V16" s="53"/>
      <c r="W16" s="53"/>
      <c r="X16" s="53"/>
      <c r="Y16" s="53"/>
      <c r="Z16" s="53"/>
      <c r="AA16" s="53"/>
      <c r="AB16" s="52"/>
      <c r="AI16" s="149"/>
      <c r="AJ16" s="149"/>
      <c r="AK16" s="149"/>
      <c r="BI16" s="52"/>
      <c r="BJ16" s="149"/>
      <c r="BK16" s="149"/>
      <c r="BL16" s="149"/>
      <c r="BM16" s="149"/>
      <c r="BN16" s="149"/>
    </row>
    <row r="17" spans="3:66" ht="15" customHeight="1" thickBot="1">
      <c r="C17" s="23"/>
      <c r="D17" s="50"/>
      <c r="E17" s="51"/>
      <c r="F17" s="51"/>
      <c r="G17" s="43"/>
      <c r="H17" s="43"/>
      <c r="I17" s="43"/>
      <c r="J17" s="26"/>
      <c r="K17" s="43"/>
      <c r="L17" s="43"/>
      <c r="M17" s="43"/>
      <c r="N17" s="51"/>
      <c r="O17" s="43"/>
      <c r="P17" s="44"/>
      <c r="Q17" s="26"/>
      <c r="R17" s="26"/>
      <c r="S17" s="53"/>
      <c r="T17" s="53"/>
      <c r="U17" s="53"/>
      <c r="V17" s="53"/>
      <c r="W17" s="53"/>
      <c r="X17" s="53"/>
      <c r="Y17" s="53"/>
      <c r="Z17" s="53"/>
      <c r="AA17" s="53"/>
      <c r="AB17" s="52"/>
      <c r="AI17" s="149"/>
      <c r="AJ17" s="149"/>
      <c r="AK17" s="149"/>
      <c r="BI17" s="52"/>
      <c r="BJ17" s="149"/>
      <c r="BK17" s="149"/>
      <c r="BL17" s="149"/>
      <c r="BM17" s="149"/>
      <c r="BN17" s="149"/>
    </row>
    <row r="18" spans="5:66" ht="15" customHeight="1" thickTop="1">
      <c r="E18" s="57"/>
      <c r="F18" s="156"/>
      <c r="G18" s="58"/>
      <c r="H18" s="59"/>
      <c r="I18" s="61"/>
      <c r="J18" s="61"/>
      <c r="K18" s="61"/>
      <c r="L18" s="60"/>
      <c r="M18" s="61"/>
      <c r="N18" s="57"/>
      <c r="AI18" s="149"/>
      <c r="AJ18" s="149"/>
      <c r="AK18" s="149"/>
      <c r="BJ18" s="149"/>
      <c r="BK18" s="149"/>
      <c r="BL18" s="149"/>
      <c r="BM18" s="149"/>
      <c r="BN18" s="149"/>
    </row>
    <row r="19" spans="6:66" ht="15">
      <c r="F19" s="62"/>
      <c r="G19" s="58"/>
      <c r="H19" s="59"/>
      <c r="I19" s="61"/>
      <c r="J19" s="61"/>
      <c r="L19" s="60"/>
      <c r="M19" s="61"/>
      <c r="N19" s="61"/>
      <c r="AI19" s="149"/>
      <c r="AJ19" s="149"/>
      <c r="AK19" s="149"/>
      <c r="BJ19" s="149"/>
      <c r="BK19" s="149"/>
      <c r="BL19" s="149"/>
      <c r="BM19" s="149"/>
      <c r="BN19" s="149"/>
    </row>
    <row r="20" spans="6:66" ht="15.75" thickBot="1">
      <c r="F20" s="58"/>
      <c r="G20" s="58"/>
      <c r="H20" s="59"/>
      <c r="L20" s="60"/>
      <c r="M20" s="61"/>
      <c r="AI20" s="149"/>
      <c r="AJ20" s="149"/>
      <c r="AK20" s="149"/>
      <c r="BJ20" s="149"/>
      <c r="BK20" s="149"/>
      <c r="BL20" s="149"/>
      <c r="BM20" s="149"/>
      <c r="BN20" s="149"/>
    </row>
    <row r="21" spans="6:66" ht="18.75" customHeight="1" thickBot="1" thickTop="1">
      <c r="F21" s="5"/>
      <c r="H21" s="63"/>
      <c r="I21" s="671">
        <f>IF(BK10=0,0,MAX(0,BK10))</f>
        <v>20</v>
      </c>
      <c r="J21" s="672"/>
      <c r="K21" s="669" t="s">
        <v>0</v>
      </c>
      <c r="L21" s="64"/>
      <c r="M21" s="53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I21" s="149"/>
      <c r="BI21" s="52"/>
      <c r="BJ21" s="149"/>
      <c r="BK21" s="149"/>
      <c r="BL21" s="149"/>
      <c r="BM21" s="149"/>
      <c r="BN21" s="149"/>
    </row>
    <row r="22" spans="3:66" ht="18.75" customHeight="1" thickBot="1">
      <c r="C22" s="6"/>
      <c r="I22" s="673"/>
      <c r="J22" s="674"/>
      <c r="K22" s="670"/>
      <c r="L22" s="52"/>
      <c r="M22" s="157"/>
      <c r="P22" s="7"/>
      <c r="AI22" s="149"/>
      <c r="AJ22" s="149"/>
      <c r="AK22" s="149"/>
      <c r="BJ22" s="149"/>
      <c r="BK22" s="149"/>
      <c r="BL22" s="149"/>
      <c r="BM22" s="149"/>
      <c r="BN22" s="149"/>
    </row>
    <row r="23" ht="23.25" customHeight="1" thickTop="1">
      <c r="M23" s="142"/>
    </row>
    <row r="24" ht="23.25" customHeight="1">
      <c r="M24" s="135"/>
    </row>
    <row r="25" spans="3:19" ht="23.25" customHeight="1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35"/>
      <c r="N25" s="65"/>
      <c r="O25" s="65"/>
      <c r="P25" s="65"/>
      <c r="Q25" s="65"/>
      <c r="R25" s="65"/>
      <c r="S25" s="65"/>
    </row>
    <row r="26" spans="3:65" ht="23.25" customHeight="1">
      <c r="C26" s="65"/>
      <c r="D26" s="665"/>
      <c r="E26" s="666"/>
      <c r="F26" s="666"/>
      <c r="G26" s="11"/>
      <c r="H26" s="665"/>
      <c r="I26" s="665"/>
      <c r="J26" s="665"/>
      <c r="K26" s="665"/>
      <c r="L26" s="11"/>
      <c r="M26" s="685"/>
      <c r="N26" s="686"/>
      <c r="O26" s="12"/>
      <c r="P26" s="13"/>
      <c r="Q26" s="65"/>
      <c r="R26" s="65"/>
      <c r="S26" s="65"/>
      <c r="BK26" s="149" t="b">
        <v>1</v>
      </c>
      <c r="BL26" s="149" t="b">
        <v>0</v>
      </c>
      <c r="BM26" s="149" t="b">
        <v>0</v>
      </c>
    </row>
    <row r="27" spans="3:64" ht="23.25" customHeight="1">
      <c r="C27" s="65"/>
      <c r="D27" s="158"/>
      <c r="E27" s="158"/>
      <c r="F27" s="158"/>
      <c r="G27" s="158"/>
      <c r="H27" s="158"/>
      <c r="I27" s="158"/>
      <c r="J27" s="158"/>
      <c r="K27" s="158"/>
      <c r="L27" s="158"/>
      <c r="M27" s="67"/>
      <c r="N27" s="67"/>
      <c r="O27" s="158"/>
      <c r="P27" s="158"/>
      <c r="Q27" s="65"/>
      <c r="R27" s="65"/>
      <c r="S27" s="65"/>
      <c r="BI27" s="149"/>
      <c r="BJ27" s="149"/>
      <c r="BK27" s="149" t="b">
        <v>0</v>
      </c>
      <c r="BL27" s="149"/>
    </row>
    <row r="28" spans="3:65" ht="23.25" customHeight="1">
      <c r="C28" s="65"/>
      <c r="D28" s="698"/>
      <c r="E28" s="699"/>
      <c r="F28" s="699"/>
      <c r="G28" s="14"/>
      <c r="H28" s="699"/>
      <c r="I28" s="699"/>
      <c r="J28" s="159"/>
      <c r="K28" s="160"/>
      <c r="L28" s="14"/>
      <c r="M28" s="687"/>
      <c r="N28" s="686"/>
      <c r="O28" s="14"/>
      <c r="P28" s="15"/>
      <c r="Q28" s="65"/>
      <c r="R28" s="65"/>
      <c r="S28" s="65"/>
      <c r="BI28" s="149"/>
      <c r="BJ28" s="149"/>
      <c r="BK28" s="149" t="b">
        <v>1</v>
      </c>
      <c r="BL28" s="149" t="b">
        <v>0</v>
      </c>
      <c r="BM28" s="149" t="b">
        <v>0</v>
      </c>
    </row>
    <row r="29" spans="3:64" ht="15" customHeight="1">
      <c r="C29" s="65"/>
      <c r="D29" s="158"/>
      <c r="E29" s="158"/>
      <c r="F29" s="158"/>
      <c r="G29" s="158"/>
      <c r="H29" s="158"/>
      <c r="I29" s="158"/>
      <c r="J29" s="158"/>
      <c r="K29" s="158"/>
      <c r="L29" s="158"/>
      <c r="M29" s="67"/>
      <c r="N29" s="67"/>
      <c r="O29" s="158"/>
      <c r="P29" s="158"/>
      <c r="Q29" s="65"/>
      <c r="R29" s="65"/>
      <c r="S29" s="65"/>
      <c r="BI29" s="149"/>
      <c r="BJ29" s="149"/>
      <c r="BK29" s="149" t="b">
        <v>0</v>
      </c>
      <c r="BL29" s="149"/>
    </row>
    <row r="30" spans="3:65" ht="45.75">
      <c r="C30" s="65"/>
      <c r="D30" s="697"/>
      <c r="E30" s="684"/>
      <c r="F30" s="684"/>
      <c r="G30" s="10"/>
      <c r="H30" s="684"/>
      <c r="I30" s="684"/>
      <c r="J30" s="10"/>
      <c r="K30" s="19"/>
      <c r="L30" s="16"/>
      <c r="M30" s="616"/>
      <c r="N30" s="664"/>
      <c r="O30" s="615"/>
      <c r="P30" s="615"/>
      <c r="Q30" s="65"/>
      <c r="R30" s="65"/>
      <c r="S30" s="65"/>
      <c r="BI30" s="149"/>
      <c r="BJ30" s="149"/>
      <c r="BK30" s="149" t="b">
        <v>1</v>
      </c>
      <c r="BL30" s="149" t="b">
        <v>0</v>
      </c>
      <c r="BM30" s="149" t="b">
        <v>0</v>
      </c>
    </row>
    <row r="31" spans="3:64" ht="14.25" customHeight="1">
      <c r="C31" s="65"/>
      <c r="D31" s="161"/>
      <c r="E31" s="161"/>
      <c r="F31" s="162"/>
      <c r="G31" s="161"/>
      <c r="H31" s="161"/>
      <c r="I31" s="161"/>
      <c r="J31" s="161"/>
      <c r="K31" s="163"/>
      <c r="L31" s="161"/>
      <c r="M31" s="164"/>
      <c r="N31" s="164"/>
      <c r="O31" s="161"/>
      <c r="P31" s="161"/>
      <c r="Q31" s="66"/>
      <c r="R31" s="65"/>
      <c r="S31" s="65"/>
      <c r="BI31" s="149"/>
      <c r="BJ31" s="149"/>
      <c r="BK31" s="149" t="b">
        <v>0</v>
      </c>
      <c r="BL31" s="149"/>
    </row>
    <row r="32" spans="3:65" ht="45.75">
      <c r="C32" s="165"/>
      <c r="D32" s="697"/>
      <c r="E32" s="684"/>
      <c r="F32" s="684"/>
      <c r="G32" s="10"/>
      <c r="H32" s="684"/>
      <c r="I32" s="684"/>
      <c r="J32" s="17"/>
      <c r="K32" s="18"/>
      <c r="L32" s="10"/>
      <c r="M32" s="616"/>
      <c r="N32" s="696"/>
      <c r="O32" s="615"/>
      <c r="P32" s="684"/>
      <c r="Q32" s="65"/>
      <c r="R32" s="65"/>
      <c r="S32" s="65"/>
      <c r="BI32" s="149"/>
      <c r="BJ32" s="149"/>
      <c r="BK32" s="149" t="b">
        <v>0</v>
      </c>
      <c r="BL32" s="149" t="b">
        <v>0</v>
      </c>
      <c r="BM32" s="149" t="b">
        <v>0</v>
      </c>
    </row>
    <row r="33" spans="3:64" ht="26.25">
      <c r="C33" s="1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BI33" s="149"/>
      <c r="BJ33" s="149"/>
      <c r="BK33" s="149"/>
      <c r="BL33" s="149"/>
    </row>
    <row r="34" spans="3:64" ht="26.25">
      <c r="C34" s="143"/>
      <c r="D34" s="58"/>
      <c r="E34" s="58"/>
      <c r="F34" s="58"/>
      <c r="K34" s="156"/>
      <c r="BI34" s="149"/>
      <c r="BJ34" s="149"/>
      <c r="BK34" s="149"/>
      <c r="BL34" s="149"/>
    </row>
    <row r="35" spans="29:32" ht="15">
      <c r="AC35" s="149"/>
      <c r="AD35" s="149"/>
      <c r="AE35" s="149"/>
      <c r="AF35" s="149"/>
    </row>
    <row r="36" spans="29:32" ht="15">
      <c r="AC36" s="149"/>
      <c r="AD36" s="149"/>
      <c r="AE36" s="149"/>
      <c r="AF36" s="149"/>
    </row>
    <row r="37" spans="29:32" ht="15">
      <c r="AC37" s="149"/>
      <c r="AD37" s="149"/>
      <c r="AE37" s="149"/>
      <c r="AF37" s="149"/>
    </row>
    <row r="38" spans="29:32" ht="15">
      <c r="AC38" s="149"/>
      <c r="AD38" s="149"/>
      <c r="AE38" s="149"/>
      <c r="AF38" s="149"/>
    </row>
    <row r="39" spans="29:32" ht="15">
      <c r="AC39" s="149"/>
      <c r="AD39" s="149"/>
      <c r="AE39" s="149"/>
      <c r="AF39" s="149"/>
    </row>
    <row r="40" spans="29:32" ht="15">
      <c r="AC40" s="149"/>
      <c r="AD40" s="149"/>
      <c r="AE40" s="149"/>
      <c r="AF40" s="149"/>
    </row>
    <row r="41" spans="29:32" ht="15">
      <c r="AC41" s="149"/>
      <c r="AD41" s="149"/>
      <c r="AE41" s="149"/>
      <c r="AF41" s="149"/>
    </row>
    <row r="42" spans="29:32" ht="15">
      <c r="AC42" s="149"/>
      <c r="AD42" s="149"/>
      <c r="AE42" s="149"/>
      <c r="AF42" s="149"/>
    </row>
    <row r="43" spans="29:32" ht="15">
      <c r="AC43" s="149"/>
      <c r="AD43" s="149"/>
      <c r="AE43" s="149"/>
      <c r="AF43" s="149"/>
    </row>
    <row r="44" ht="15">
      <c r="AE44" s="149"/>
    </row>
    <row r="45" ht="15">
      <c r="AE45" s="149"/>
    </row>
  </sheetData>
  <sheetProtection password="DE47" sheet="1" objects="1" scenarios="1" selectLockedCells="1" selectUnlockedCells="1"/>
  <mergeCells count="28">
    <mergeCell ref="D32:F32"/>
    <mergeCell ref="H32:I32"/>
    <mergeCell ref="D28:F28"/>
    <mergeCell ref="H28:I28"/>
    <mergeCell ref="D30:F30"/>
    <mergeCell ref="H30:I30"/>
    <mergeCell ref="O32:P32"/>
    <mergeCell ref="M26:N26"/>
    <mergeCell ref="M28:N28"/>
    <mergeCell ref="M4:M5"/>
    <mergeCell ref="N4:N5"/>
    <mergeCell ref="N8:N9"/>
    <mergeCell ref="O12:Q13"/>
    <mergeCell ref="M8:M9"/>
    <mergeCell ref="M32:N32"/>
    <mergeCell ref="F8:F9"/>
    <mergeCell ref="F4:F5"/>
    <mergeCell ref="G4:G5"/>
    <mergeCell ref="G8:G9"/>
    <mergeCell ref="R12:R13"/>
    <mergeCell ref="O30:P30"/>
    <mergeCell ref="M30:N30"/>
    <mergeCell ref="D26:F26"/>
    <mergeCell ref="H26:K26"/>
    <mergeCell ref="E12:E13"/>
    <mergeCell ref="K21:K22"/>
    <mergeCell ref="I21:J22"/>
    <mergeCell ref="B12:D13"/>
  </mergeCells>
  <conditionalFormatting sqref="G28 G26 G30">
    <cfRule type="expression" priority="1" dxfId="2" stopIfTrue="1">
      <formula>$AE$37=TRUE</formula>
    </cfRule>
    <cfRule type="expression" priority="2" dxfId="2" stopIfTrue="1">
      <formula>AND($AE$37=FALSE,$AE$38=TRUE)</formula>
    </cfRule>
  </conditionalFormatting>
  <conditionalFormatting sqref="L26 L28 L30">
    <cfRule type="expression" priority="3" dxfId="2" stopIfTrue="1">
      <formula>OR($AE$37=TRUE,$AE$38=TRUE)</formula>
    </cfRule>
    <cfRule type="expression" priority="4" dxfId="2" stopIfTrue="1">
      <formula>$AE$39=TRUE</formula>
    </cfRule>
  </conditionalFormatting>
  <conditionalFormatting sqref="L32">
    <cfRule type="expression" priority="5" dxfId="2" stopIfTrue="1">
      <formula>OR($AE$41=TRUE,$AE$42=TRUE)</formula>
    </cfRule>
    <cfRule type="expression" priority="6" dxfId="2" stopIfTrue="1">
      <formula>$AE$43=TRUE</formula>
    </cfRule>
  </conditionalFormatting>
  <conditionalFormatting sqref="G32">
    <cfRule type="expression" priority="7" dxfId="2" stopIfTrue="1">
      <formula>$AE$41=TRUE</formula>
    </cfRule>
    <cfRule type="expression" priority="8" dxfId="2" stopIfTrue="1">
      <formula>AND($AE$41=FALSE,$AE$42=TRUE)</formula>
    </cfRule>
  </conditionalFormatting>
  <conditionalFormatting sqref="D26:F26">
    <cfRule type="expression" priority="9" dxfId="2" stopIfTrue="1">
      <formula>$BK$26=FALSE</formula>
    </cfRule>
  </conditionalFormatting>
  <conditionalFormatting sqref="H26:K26">
    <cfRule type="expression" priority="10" dxfId="2" stopIfTrue="1">
      <formula>OR(BK26=FALSE,BL26=FALSE)</formula>
    </cfRule>
  </conditionalFormatting>
  <conditionalFormatting sqref="M26">
    <cfRule type="expression" priority="11" dxfId="2" stopIfTrue="1">
      <formula>OR($BK$26=FALSE,$BL$26=FALSE,BM26=FALSE)</formula>
    </cfRule>
  </conditionalFormatting>
  <conditionalFormatting sqref="O26">
    <cfRule type="expression" priority="12" dxfId="2" stopIfTrue="1">
      <formula>OR($BK$26=FALSE,$BL26=FALSE,BM26=FALSE)</formula>
    </cfRule>
  </conditionalFormatting>
  <conditionalFormatting sqref="D28:F28">
    <cfRule type="expression" priority="13" dxfId="2" stopIfTrue="1">
      <formula>$BK$28=FALSE</formula>
    </cfRule>
  </conditionalFormatting>
  <conditionalFormatting sqref="H28:K28">
    <cfRule type="expression" priority="14" dxfId="2" stopIfTrue="1">
      <formula>OR($BK$28=FALSE,$BL$28=FALSE)</formula>
    </cfRule>
  </conditionalFormatting>
  <conditionalFormatting sqref="M28 O28:P28">
    <cfRule type="expression" priority="15" dxfId="2" stopIfTrue="1">
      <formula>OR($BK$28=FALSE,$BL$28=FALSE,$BM$28=FALSE)</formula>
    </cfRule>
  </conditionalFormatting>
  <conditionalFormatting sqref="D30:F30">
    <cfRule type="expression" priority="16" dxfId="2" stopIfTrue="1">
      <formula>$BK$30=FALSE</formula>
    </cfRule>
  </conditionalFormatting>
  <conditionalFormatting sqref="H30:K30">
    <cfRule type="expression" priority="17" dxfId="2" stopIfTrue="1">
      <formula>OR($BK$30=FALSE,$BL$30=FALSE)</formula>
    </cfRule>
  </conditionalFormatting>
  <conditionalFormatting sqref="M30:P30">
    <cfRule type="expression" priority="18" dxfId="2" stopIfTrue="1">
      <formula>OR($BK$30=FALSE,$BL$30=FALSE,$BM$30=FALSE)</formula>
    </cfRule>
  </conditionalFormatting>
  <conditionalFormatting sqref="D32:F32">
    <cfRule type="expression" priority="19" dxfId="2" stopIfTrue="1">
      <formula>$BK$32=FALSE</formula>
    </cfRule>
  </conditionalFormatting>
  <conditionalFormatting sqref="H32:K32">
    <cfRule type="expression" priority="20" dxfId="2" stopIfTrue="1">
      <formula>OR($BK$32=FALSE,$BL$32=FALSE)</formula>
    </cfRule>
  </conditionalFormatting>
  <conditionalFormatting sqref="M32:P32">
    <cfRule type="expression" priority="21" dxfId="2" stopIfTrue="1">
      <formula>OR($BK$32=FALSE,$BL$32=FALSE,$BM$32=FALSE)</formula>
    </cfRule>
  </conditionalFormatting>
  <printOptions/>
  <pageMargins left="0.75" right="0.75" top="1" bottom="1" header="0.5" footer="0.5"/>
  <pageSetup horizontalDpi="300" verticalDpi="300" orientation="portrait" paperSize="9" scale="58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2:BE57"/>
  <sheetViews>
    <sheetView showGridLines="0" showRowColHeaders="0" showOutlineSymbols="0" workbookViewId="0" topLeftCell="A1">
      <pane xSplit="44" topLeftCell="IV1" activePane="topRight" state="frozen"/>
      <selection pane="topLeft" activeCell="A1" sqref="A1"/>
      <selection pane="topRight" activeCell="R28" sqref="R28"/>
    </sheetView>
  </sheetViews>
  <sheetFormatPr defaultColWidth="9.140625" defaultRowHeight="12.75"/>
  <cols>
    <col min="1" max="1" width="2.8515625" style="176" customWidth="1"/>
    <col min="2" max="6" width="2.8515625" style="174" customWidth="1"/>
    <col min="7" max="7" width="7.140625" style="174" customWidth="1"/>
    <col min="8" max="8" width="5.8515625" style="174" customWidth="1"/>
    <col min="9" max="9" width="2.8515625" style="174" customWidth="1"/>
    <col min="10" max="10" width="5.00390625" style="174" customWidth="1"/>
    <col min="11" max="11" width="2.140625" style="174" customWidth="1"/>
    <col min="12" max="12" width="5.421875" style="174" customWidth="1"/>
    <col min="13" max="14" width="2.8515625" style="174" customWidth="1"/>
    <col min="15" max="15" width="7.140625" style="174" customWidth="1"/>
    <col min="16" max="16" width="2.8515625" style="174" customWidth="1"/>
    <col min="17" max="17" width="5.7109375" style="174" customWidth="1"/>
    <col min="18" max="19" width="2.8515625" style="175" customWidth="1"/>
    <col min="20" max="20" width="5.28125" style="175" customWidth="1"/>
    <col min="21" max="21" width="4.57421875" style="175" customWidth="1"/>
    <col min="22" max="22" width="4.28125" style="174" customWidth="1"/>
    <col min="23" max="23" width="2.8515625" style="174" customWidth="1"/>
    <col min="24" max="24" width="4.140625" style="174" customWidth="1"/>
    <col min="25" max="50" width="9.140625" style="176" customWidth="1"/>
    <col min="51" max="52" width="9.28125" style="176" bestFit="1" customWidth="1"/>
    <col min="53" max="53" width="10.421875" style="176" bestFit="1" customWidth="1"/>
    <col min="54" max="54" width="9.140625" style="176" customWidth="1"/>
    <col min="55" max="55" width="9.28125" style="176" bestFit="1" customWidth="1"/>
    <col min="56" max="56" width="9.140625" style="176" customWidth="1"/>
    <col min="57" max="57" width="9.28125" style="176" bestFit="1" customWidth="1"/>
    <col min="58" max="16384" width="9.140625" style="176" customWidth="1"/>
  </cols>
  <sheetData>
    <row r="1" ht="15" customHeight="1"/>
    <row r="2" spans="2:25" ht="15" customHeight="1">
      <c r="B2" s="77" t="s">
        <v>178</v>
      </c>
      <c r="D2" s="177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78"/>
      <c r="P2" s="80"/>
      <c r="X2" s="179"/>
      <c r="Y2" s="177" t="s">
        <v>107</v>
      </c>
    </row>
    <row r="3" spans="24:25" ht="19.5" customHeight="1" thickBot="1">
      <c r="X3" s="179"/>
      <c r="Y3" s="177" t="s">
        <v>110</v>
      </c>
    </row>
    <row r="4" spans="2:25" ht="14.25" customHeight="1" thickBot="1" thickTop="1"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  <c r="O4" s="709">
        <f>IF(BA15=0,"--",MAX(0,BA18))</f>
        <v>0</v>
      </c>
      <c r="P4" s="711" t="s">
        <v>0</v>
      </c>
      <c r="Q4" s="183"/>
      <c r="R4" s="184"/>
      <c r="S4" s="184"/>
      <c r="T4" s="184"/>
      <c r="U4" s="184"/>
      <c r="V4" s="184"/>
      <c r="X4" s="179"/>
      <c r="Y4" s="177" t="s">
        <v>108</v>
      </c>
    </row>
    <row r="5" spans="2:57" ht="14.25" customHeight="1" thickBot="1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185"/>
      <c r="O5" s="710"/>
      <c r="P5" s="712"/>
      <c r="R5" s="186"/>
      <c r="S5" s="187"/>
      <c r="T5" s="187"/>
      <c r="U5" s="187"/>
      <c r="V5" s="187"/>
      <c r="W5" s="182"/>
      <c r="X5" s="180"/>
      <c r="Y5" s="177" t="s">
        <v>109</v>
      </c>
      <c r="BE5" s="188" t="s">
        <v>102</v>
      </c>
    </row>
    <row r="6" spans="2:57" ht="19.5" customHeight="1" thickBot="1" thickTop="1"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189"/>
      <c r="O6" s="181"/>
      <c r="P6" s="181"/>
      <c r="Q6" s="181"/>
      <c r="R6" s="190"/>
      <c r="S6" s="191"/>
      <c r="T6" s="192"/>
      <c r="U6" s="192"/>
      <c r="V6" s="192"/>
      <c r="W6" s="182"/>
      <c r="X6" s="180"/>
      <c r="Y6" s="177" t="s">
        <v>87</v>
      </c>
      <c r="BC6" s="176" t="s">
        <v>101</v>
      </c>
      <c r="BE6" s="193">
        <f>BA7</f>
        <v>100</v>
      </c>
    </row>
    <row r="7" spans="2:55" ht="14.25" customHeight="1" thickBot="1" thickTop="1">
      <c r="B7" s="180"/>
      <c r="C7" s="181"/>
      <c r="D7" s="181"/>
      <c r="E7" s="181"/>
      <c r="F7" s="182"/>
      <c r="G7" s="709">
        <f>IF(BA15=0,"--",MAX(0,BA17))</f>
        <v>0</v>
      </c>
      <c r="H7" s="711" t="s">
        <v>0</v>
      </c>
      <c r="I7" s="184"/>
      <c r="J7" s="181"/>
      <c r="K7" s="182"/>
      <c r="L7" s="182"/>
      <c r="M7" s="182"/>
      <c r="N7" s="194"/>
      <c r="O7" s="713">
        <f>BA7</f>
        <v>100</v>
      </c>
      <c r="P7" s="195"/>
      <c r="Q7" s="652" t="s">
        <v>1</v>
      </c>
      <c r="R7" s="196"/>
      <c r="S7" s="197"/>
      <c r="T7" s="675">
        <f>IF(BA15=0,"--",IF(BA16=0,0,IF(AND(O7=0,O13=0),BA16/2,IF(O7=0,BA16,MAX(0,BA19)))))</f>
        <v>0</v>
      </c>
      <c r="U7" s="661"/>
      <c r="V7" s="700" t="s">
        <v>2</v>
      </c>
      <c r="W7" s="182"/>
      <c r="X7" s="180"/>
      <c r="AY7" s="255">
        <v>100</v>
      </c>
      <c r="AZ7" s="198" t="s">
        <v>34</v>
      </c>
      <c r="BA7" s="199">
        <f>AY7</f>
        <v>100</v>
      </c>
      <c r="BC7" s="200">
        <f>BA9</f>
        <v>50</v>
      </c>
    </row>
    <row r="8" spans="2:57" ht="14.25" customHeight="1" thickBot="1" thickTop="1">
      <c r="B8" s="180"/>
      <c r="C8" s="181"/>
      <c r="D8" s="181"/>
      <c r="E8" s="182"/>
      <c r="F8" s="185"/>
      <c r="G8" s="710"/>
      <c r="H8" s="712"/>
      <c r="I8" s="201"/>
      <c r="J8" s="182"/>
      <c r="K8" s="182"/>
      <c r="L8" s="182"/>
      <c r="M8" s="202"/>
      <c r="N8" s="203"/>
      <c r="O8" s="721"/>
      <c r="P8" s="204"/>
      <c r="Q8" s="701"/>
      <c r="R8" s="205"/>
      <c r="S8" s="182"/>
      <c r="T8" s="662"/>
      <c r="U8" s="663"/>
      <c r="V8" s="668"/>
      <c r="W8" s="206"/>
      <c r="X8" s="180"/>
      <c r="AY8" s="256"/>
      <c r="AZ8" s="207"/>
      <c r="BA8" s="208"/>
      <c r="BE8" s="193">
        <f>BA13</f>
        <v>50</v>
      </c>
    </row>
    <row r="9" spans="2:57" ht="30.75" customHeight="1" thickBot="1" thickTop="1">
      <c r="B9" s="180"/>
      <c r="C9" s="181"/>
      <c r="D9" s="181"/>
      <c r="E9" s="182"/>
      <c r="F9" s="189"/>
      <c r="G9" s="209"/>
      <c r="H9" s="181"/>
      <c r="I9" s="210"/>
      <c r="J9" s="182"/>
      <c r="K9" s="182"/>
      <c r="L9" s="182"/>
      <c r="M9" s="211"/>
      <c r="N9" s="182"/>
      <c r="O9" s="181"/>
      <c r="P9" s="181"/>
      <c r="Q9" s="181"/>
      <c r="R9" s="192"/>
      <c r="S9" s="192"/>
      <c r="T9" s="192"/>
      <c r="U9" s="192"/>
      <c r="V9" s="192"/>
      <c r="W9" s="212"/>
      <c r="X9" s="180"/>
      <c r="AY9" s="256">
        <v>50</v>
      </c>
      <c r="AZ9" s="207" t="s">
        <v>26</v>
      </c>
      <c r="BA9" s="208">
        <f>AY9</f>
        <v>50</v>
      </c>
      <c r="BE9" s="176" t="s">
        <v>100</v>
      </c>
    </row>
    <row r="10" spans="2:53" ht="13.5" customHeight="1" thickBot="1" thickTop="1">
      <c r="B10" s="180"/>
      <c r="C10" s="181"/>
      <c r="D10" s="182"/>
      <c r="E10" s="182"/>
      <c r="F10" s="194"/>
      <c r="G10" s="713">
        <f>BA9</f>
        <v>50</v>
      </c>
      <c r="H10" s="652" t="s">
        <v>1</v>
      </c>
      <c r="I10" s="210"/>
      <c r="J10" s="182"/>
      <c r="K10" s="182"/>
      <c r="L10" s="182"/>
      <c r="M10" s="211"/>
      <c r="N10" s="182"/>
      <c r="O10" s="709">
        <f>IF(BA15=0,"--",MAX(0,BA18))</f>
        <v>0</v>
      </c>
      <c r="P10" s="711" t="s">
        <v>0</v>
      </c>
      <c r="Q10" s="183"/>
      <c r="R10" s="184"/>
      <c r="S10" s="184"/>
      <c r="T10" s="184"/>
      <c r="U10" s="184"/>
      <c r="V10" s="184"/>
      <c r="W10" s="212"/>
      <c r="X10" s="180"/>
      <c r="AY10" s="256"/>
      <c r="AZ10" s="207"/>
      <c r="BA10" s="208"/>
    </row>
    <row r="11" spans="2:53" ht="13.5" customHeight="1" thickBot="1" thickTop="1">
      <c r="B11" s="180"/>
      <c r="C11" s="182"/>
      <c r="D11" s="202"/>
      <c r="E11" s="203"/>
      <c r="F11" s="203"/>
      <c r="G11" s="714"/>
      <c r="H11" s="701"/>
      <c r="I11" s="213"/>
      <c r="J11" s="214"/>
      <c r="K11" s="203"/>
      <c r="L11" s="206"/>
      <c r="M11" s="182"/>
      <c r="N11" s="185"/>
      <c r="O11" s="710"/>
      <c r="P11" s="712"/>
      <c r="R11" s="186"/>
      <c r="S11" s="187"/>
      <c r="T11" s="187"/>
      <c r="U11" s="187"/>
      <c r="V11" s="187"/>
      <c r="W11" s="212"/>
      <c r="X11" s="180"/>
      <c r="AY11" s="256"/>
      <c r="AZ11" s="207"/>
      <c r="BA11" s="208"/>
    </row>
    <row r="12" spans="2:53" ht="22.5" customHeight="1" thickBot="1">
      <c r="B12" s="180"/>
      <c r="C12" s="182"/>
      <c r="D12" s="211"/>
      <c r="E12" s="182"/>
      <c r="F12" s="182"/>
      <c r="G12" s="181"/>
      <c r="H12" s="181"/>
      <c r="I12" s="182"/>
      <c r="J12" s="182"/>
      <c r="K12" s="182"/>
      <c r="L12" s="212"/>
      <c r="M12" s="182"/>
      <c r="N12" s="189"/>
      <c r="O12" s="181"/>
      <c r="P12" s="181"/>
      <c r="Q12" s="181"/>
      <c r="R12" s="190"/>
      <c r="S12" s="191"/>
      <c r="T12" s="192"/>
      <c r="U12" s="192"/>
      <c r="V12" s="192"/>
      <c r="W12" s="212"/>
      <c r="X12" s="180"/>
      <c r="AY12" s="256"/>
      <c r="AZ12" s="207"/>
      <c r="BA12" s="208"/>
    </row>
    <row r="13" spans="2:53" ht="15" customHeight="1" thickBot="1" thickTop="1">
      <c r="B13" s="180"/>
      <c r="C13" s="182"/>
      <c r="D13" s="211"/>
      <c r="E13" s="182"/>
      <c r="F13" s="182"/>
      <c r="G13" s="181"/>
      <c r="H13" s="181"/>
      <c r="I13" s="182"/>
      <c r="J13" s="182"/>
      <c r="K13" s="182"/>
      <c r="L13" s="212"/>
      <c r="M13" s="215"/>
      <c r="N13" s="216"/>
      <c r="O13" s="713">
        <f>BA13</f>
        <v>50</v>
      </c>
      <c r="P13" s="195"/>
      <c r="Q13" s="652" t="s">
        <v>1</v>
      </c>
      <c r="R13" s="217"/>
      <c r="S13" s="218"/>
      <c r="T13" s="702">
        <f>IF(BA15=0,"--",IF(BA16=0,0,IF(AND(O7=0,O13=0),BA16/2,IF(O13=0,BA16,MAX(0,BA20)))))</f>
        <v>0</v>
      </c>
      <c r="U13" s="703"/>
      <c r="V13" s="700" t="s">
        <v>2</v>
      </c>
      <c r="W13" s="219"/>
      <c r="X13" s="180"/>
      <c r="AY13" s="256">
        <v>50</v>
      </c>
      <c r="AZ13" s="207" t="s">
        <v>35</v>
      </c>
      <c r="BA13" s="208">
        <f>AY13</f>
        <v>50</v>
      </c>
    </row>
    <row r="14" spans="2:53" ht="15" customHeight="1" thickBot="1" thickTop="1">
      <c r="B14" s="180"/>
      <c r="C14" s="181"/>
      <c r="D14" s="211"/>
      <c r="E14" s="182"/>
      <c r="F14" s="182"/>
      <c r="G14" s="181"/>
      <c r="H14" s="181"/>
      <c r="I14" s="181"/>
      <c r="J14" s="181"/>
      <c r="K14" s="181"/>
      <c r="L14" s="181"/>
      <c r="M14" s="181"/>
      <c r="N14" s="181"/>
      <c r="O14" s="721"/>
      <c r="P14" s="204"/>
      <c r="Q14" s="701"/>
      <c r="R14" s="205"/>
      <c r="S14" s="182"/>
      <c r="T14" s="704"/>
      <c r="U14" s="705"/>
      <c r="V14" s="668"/>
      <c r="W14" s="206"/>
      <c r="X14" s="220"/>
      <c r="AY14" s="256"/>
      <c r="AZ14" s="207" t="s">
        <v>103</v>
      </c>
      <c r="BA14" s="221">
        <f>IF(OR(BA7=0,BA13=0),0,1/(1/BA7+1/BA13))</f>
        <v>33.333333333333336</v>
      </c>
    </row>
    <row r="15" spans="2:53" ht="19.5" customHeight="1" thickBot="1">
      <c r="B15" s="180"/>
      <c r="C15" s="181"/>
      <c r="D15" s="211"/>
      <c r="E15" s="182"/>
      <c r="F15" s="182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92"/>
      <c r="S15" s="192"/>
      <c r="T15" s="192"/>
      <c r="U15" s="192"/>
      <c r="V15" s="181"/>
      <c r="W15" s="212"/>
      <c r="X15" s="220"/>
      <c r="AY15" s="256"/>
      <c r="AZ15" s="207" t="s">
        <v>30</v>
      </c>
      <c r="BA15" s="221">
        <f>BA9+BA14</f>
        <v>83.33333333333334</v>
      </c>
    </row>
    <row r="16" spans="2:53" ht="15" customHeight="1" thickTop="1">
      <c r="B16" s="715">
        <f>IF(BA15=0,"--",IF(BA16=0,0,MAX(0,BA16)))</f>
        <v>0</v>
      </c>
      <c r="C16" s="716"/>
      <c r="D16" s="716"/>
      <c r="E16" s="722" t="s">
        <v>2</v>
      </c>
      <c r="F16" s="181"/>
      <c r="G16" s="706">
        <f>IF(BA15=0,"Kortsluiting!","")</f>
      </c>
      <c r="H16" s="707"/>
      <c r="I16" s="707"/>
      <c r="J16" s="707"/>
      <c r="K16" s="707"/>
      <c r="L16" s="707"/>
      <c r="M16" s="707"/>
      <c r="N16" s="707"/>
      <c r="O16" s="707"/>
      <c r="P16" s="707"/>
      <c r="Q16" s="708"/>
      <c r="R16" s="708"/>
      <c r="S16" s="708"/>
      <c r="T16" s="708"/>
      <c r="U16" s="708"/>
      <c r="V16" s="181"/>
      <c r="W16" s="212"/>
      <c r="X16" s="220"/>
      <c r="AY16" s="256"/>
      <c r="AZ16" s="207" t="s">
        <v>31</v>
      </c>
      <c r="BA16" s="222">
        <f>BA26/BA15</f>
        <v>0</v>
      </c>
    </row>
    <row r="17" spans="2:53" ht="15" customHeight="1" thickBot="1">
      <c r="B17" s="717"/>
      <c r="C17" s="718"/>
      <c r="D17" s="718"/>
      <c r="E17" s="723"/>
      <c r="F17" s="181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8"/>
      <c r="R17" s="708"/>
      <c r="S17" s="708"/>
      <c r="T17" s="708"/>
      <c r="U17" s="708"/>
      <c r="V17" s="181"/>
      <c r="W17" s="212"/>
      <c r="X17" s="220"/>
      <c r="AY17" s="256"/>
      <c r="AZ17" s="223" t="s">
        <v>37</v>
      </c>
      <c r="BA17" s="224">
        <f>BA16*BA9</f>
        <v>0</v>
      </c>
    </row>
    <row r="18" spans="2:53" ht="19.5" customHeight="1" thickTop="1">
      <c r="B18" s="180"/>
      <c r="C18" s="181"/>
      <c r="D18" s="211"/>
      <c r="E18" s="182"/>
      <c r="F18" s="182"/>
      <c r="G18" s="182"/>
      <c r="H18" s="182"/>
      <c r="I18" s="182"/>
      <c r="J18" s="182"/>
      <c r="K18" s="181"/>
      <c r="L18" s="181"/>
      <c r="M18" s="181"/>
      <c r="N18" s="181"/>
      <c r="O18" s="181"/>
      <c r="P18" s="181"/>
      <c r="Q18" s="181"/>
      <c r="R18" s="192"/>
      <c r="S18" s="192"/>
      <c r="T18" s="192"/>
      <c r="U18" s="192"/>
      <c r="V18" s="181"/>
      <c r="W18" s="212"/>
      <c r="X18" s="220"/>
      <c r="AY18" s="256"/>
      <c r="AZ18" s="223" t="s">
        <v>38</v>
      </c>
      <c r="BA18" s="225">
        <f>BA26-BA17</f>
        <v>0</v>
      </c>
    </row>
    <row r="19" spans="2:53" ht="14.25" customHeight="1">
      <c r="B19" s="180"/>
      <c r="C19" s="180"/>
      <c r="D19" s="226"/>
      <c r="E19" s="220"/>
      <c r="F19" s="220"/>
      <c r="G19" s="220"/>
      <c r="H19" s="220"/>
      <c r="I19" s="220"/>
      <c r="J19" s="220"/>
      <c r="K19" s="220"/>
      <c r="L19" s="220"/>
      <c r="M19" s="180"/>
      <c r="N19" s="180"/>
      <c r="O19" s="180"/>
      <c r="P19" s="180"/>
      <c r="Q19" s="180"/>
      <c r="R19" s="227"/>
      <c r="S19" s="227"/>
      <c r="T19" s="227"/>
      <c r="U19" s="227"/>
      <c r="V19" s="180"/>
      <c r="W19" s="228"/>
      <c r="X19" s="220"/>
      <c r="AY19" s="256"/>
      <c r="AZ19" s="207" t="s">
        <v>39</v>
      </c>
      <c r="BA19" s="229">
        <f>IF($BA$7+$BA$13=0,$BA$16/2,IF($BA$7=0,$BA$16,$BA$18/$BA$7))</f>
        <v>0</v>
      </c>
    </row>
    <row r="20" spans="2:53" ht="14.25" customHeight="1">
      <c r="B20" s="180"/>
      <c r="C20" s="180"/>
      <c r="D20" s="226"/>
      <c r="E20" s="220"/>
      <c r="F20" s="220"/>
      <c r="G20" s="220"/>
      <c r="H20" s="220"/>
      <c r="I20" s="220"/>
      <c r="J20" s="220"/>
      <c r="K20" s="220"/>
      <c r="L20" s="220"/>
      <c r="M20" s="180"/>
      <c r="N20" s="180"/>
      <c r="O20" s="180"/>
      <c r="P20" s="180"/>
      <c r="Q20" s="180"/>
      <c r="R20" s="227"/>
      <c r="S20" s="227"/>
      <c r="T20" s="227"/>
      <c r="U20" s="227"/>
      <c r="V20" s="180"/>
      <c r="W20" s="228"/>
      <c r="X20" s="220"/>
      <c r="AY20" s="256"/>
      <c r="AZ20" s="207" t="s">
        <v>40</v>
      </c>
      <c r="BA20" s="222">
        <f>IF($BA$7+$BA$13=0,$BA$16/2,IF($BA$7=0,0,IF(BA13=0,BA16,BA18/BA13)))</f>
        <v>0</v>
      </c>
    </row>
    <row r="21" spans="2:53" ht="14.25" customHeight="1" thickBot="1">
      <c r="B21" s="180"/>
      <c r="C21" s="180"/>
      <c r="D21" s="230"/>
      <c r="E21" s="231"/>
      <c r="F21" s="231"/>
      <c r="G21" s="231"/>
      <c r="H21" s="231"/>
      <c r="I21" s="231"/>
      <c r="J21" s="231"/>
      <c r="K21" s="220"/>
      <c r="L21" s="232"/>
      <c r="M21" s="232"/>
      <c r="N21" s="232"/>
      <c r="O21" s="232"/>
      <c r="P21" s="232"/>
      <c r="Q21" s="232"/>
      <c r="R21" s="233"/>
      <c r="S21" s="233"/>
      <c r="T21" s="233"/>
      <c r="U21" s="233"/>
      <c r="V21" s="232"/>
      <c r="W21" s="234"/>
      <c r="X21" s="220"/>
      <c r="AY21" s="256"/>
      <c r="AZ21" s="207"/>
      <c r="BA21" s="208"/>
    </row>
    <row r="22" spans="2:53" ht="14.25" customHeight="1" thickTop="1">
      <c r="B22" s="180"/>
      <c r="C22" s="220"/>
      <c r="D22" s="220"/>
      <c r="E22" s="180"/>
      <c r="F22" s="180"/>
      <c r="G22" s="180"/>
      <c r="H22" s="235"/>
      <c r="I22" s="236"/>
      <c r="J22" s="180"/>
      <c r="K22" s="220"/>
      <c r="L22" s="220"/>
      <c r="M22" s="220"/>
      <c r="N22" s="237"/>
      <c r="O22" s="238"/>
      <c r="P22" s="180"/>
      <c r="Q22" s="180"/>
      <c r="R22" s="227"/>
      <c r="S22" s="227"/>
      <c r="T22" s="227"/>
      <c r="U22" s="227"/>
      <c r="V22" s="180"/>
      <c r="W22" s="180"/>
      <c r="X22" s="180"/>
      <c r="AY22" s="256"/>
      <c r="AZ22" s="207"/>
      <c r="BA22" s="208"/>
    </row>
    <row r="23" spans="8:53" ht="14.25" customHeight="1">
      <c r="H23" s="239"/>
      <c r="I23" s="240"/>
      <c r="K23" s="178"/>
      <c r="L23" s="178"/>
      <c r="M23" s="178"/>
      <c r="N23" s="241"/>
      <c r="O23" s="242"/>
      <c r="AY23" s="256"/>
      <c r="AZ23" s="207"/>
      <c r="BA23" s="208"/>
    </row>
    <row r="24" spans="8:53" ht="14.25" customHeight="1">
      <c r="H24" s="239"/>
      <c r="I24" s="240"/>
      <c r="K24" s="178"/>
      <c r="L24" s="178"/>
      <c r="M24" s="178"/>
      <c r="N24" s="241"/>
      <c r="O24" s="242"/>
      <c r="P24" s="178"/>
      <c r="Q24" s="178"/>
      <c r="R24" s="243"/>
      <c r="AY24" s="256"/>
      <c r="AZ24" s="207"/>
      <c r="BA24" s="208"/>
    </row>
    <row r="25" spans="7:53" ht="19.5" customHeight="1" thickBot="1">
      <c r="G25" s="243"/>
      <c r="H25" s="244"/>
      <c r="I25" s="245"/>
      <c r="J25" s="243"/>
      <c r="K25" s="243"/>
      <c r="L25" s="243"/>
      <c r="M25" s="243"/>
      <c r="N25" s="246"/>
      <c r="O25" s="247"/>
      <c r="P25" s="243"/>
      <c r="Q25" s="178"/>
      <c r="R25" s="243"/>
      <c r="AY25" s="256"/>
      <c r="AZ25" s="207"/>
      <c r="BA25" s="208"/>
    </row>
    <row r="26" spans="8:53" ht="19.5" customHeight="1" thickBot="1" thickTop="1">
      <c r="H26" s="239"/>
      <c r="I26" s="248"/>
      <c r="J26" s="709">
        <f>IF(BA15=0,"--",BA26)</f>
        <v>0</v>
      </c>
      <c r="K26" s="703"/>
      <c r="L26" s="719" t="s">
        <v>0</v>
      </c>
      <c r="M26" s="249"/>
      <c r="N26" s="250"/>
      <c r="O26" s="242"/>
      <c r="AY26" s="257">
        <v>0</v>
      </c>
      <c r="AZ26" s="251" t="s">
        <v>36</v>
      </c>
      <c r="BA26" s="252">
        <f>AY26/10</f>
        <v>0</v>
      </c>
    </row>
    <row r="27" spans="9:14" ht="19.5" customHeight="1" thickBot="1">
      <c r="I27" s="253"/>
      <c r="J27" s="710"/>
      <c r="K27" s="705"/>
      <c r="L27" s="720"/>
      <c r="M27" s="187"/>
      <c r="N27" s="187"/>
    </row>
    <row r="28" ht="22.5" customHeight="1" thickTop="1"/>
    <row r="29" ht="22.5" customHeight="1"/>
    <row r="30" ht="22.5" customHeight="1"/>
    <row r="31" ht="22.5" customHeight="1"/>
    <row r="55" ht="45.75">
      <c r="AZ55" s="254"/>
    </row>
    <row r="57" ht="45.75">
      <c r="AZ57" s="254"/>
    </row>
  </sheetData>
  <sheetProtection password="DE47" sheet="1" objects="1" scenarios="1" selectLockedCells="1" selectUnlockedCells="1"/>
  <mergeCells count="21">
    <mergeCell ref="P4:P5"/>
    <mergeCell ref="P10:P11"/>
    <mergeCell ref="B16:D17"/>
    <mergeCell ref="J26:K27"/>
    <mergeCell ref="L26:L27"/>
    <mergeCell ref="O4:O5"/>
    <mergeCell ref="O7:O8"/>
    <mergeCell ref="O10:O11"/>
    <mergeCell ref="O13:O14"/>
    <mergeCell ref="E16:E17"/>
    <mergeCell ref="H10:H11"/>
    <mergeCell ref="G16:U17"/>
    <mergeCell ref="G7:G8"/>
    <mergeCell ref="H7:H8"/>
    <mergeCell ref="G10:G11"/>
    <mergeCell ref="V13:V14"/>
    <mergeCell ref="Q13:Q14"/>
    <mergeCell ref="T13:U14"/>
    <mergeCell ref="Q7:Q8"/>
    <mergeCell ref="T7:U8"/>
    <mergeCell ref="V7:V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9"/>
  <dimension ref="B1:AY367"/>
  <sheetViews>
    <sheetView showGridLines="0" showRowColHeaders="0" showOutlineSymbols="0" workbookViewId="0" topLeftCell="A1">
      <pane xSplit="32" topLeftCell="IV1" activePane="topRight" state="frozen"/>
      <selection pane="topLeft" activeCell="A1" sqref="A1"/>
      <selection pane="topRight" activeCell="W20" sqref="W20"/>
    </sheetView>
  </sheetViews>
  <sheetFormatPr defaultColWidth="9.140625" defaultRowHeight="12.75"/>
  <cols>
    <col min="1" max="2" width="2.8515625" style="176" customWidth="1"/>
    <col min="3" max="5" width="3.57421875" style="176" customWidth="1"/>
    <col min="6" max="6" width="2.8515625" style="176" customWidth="1"/>
    <col min="7" max="7" width="4.57421875" style="176" customWidth="1"/>
    <col min="8" max="8" width="7.421875" style="176" customWidth="1"/>
    <col min="9" max="9" width="2.8515625" style="176" customWidth="1"/>
    <col min="10" max="10" width="3.140625" style="176" customWidth="1"/>
    <col min="11" max="11" width="2.140625" style="176" customWidth="1"/>
    <col min="12" max="14" width="2.8515625" style="176" customWidth="1"/>
    <col min="15" max="15" width="7.140625" style="176" customWidth="1"/>
    <col min="16" max="16" width="2.8515625" style="176" customWidth="1"/>
    <col min="17" max="17" width="4.421875" style="176" customWidth="1"/>
    <col min="18" max="18" width="2.28125" style="176" customWidth="1"/>
    <col min="19" max="21" width="3.57421875" style="176" customWidth="1"/>
    <col min="22" max="22" width="2.8515625" style="176" customWidth="1"/>
    <col min="23" max="23" width="45.57421875" style="176" customWidth="1"/>
    <col min="24" max="24" width="7.57421875" style="176" customWidth="1"/>
    <col min="25" max="31" width="9.140625" style="176" customWidth="1"/>
    <col min="32" max="32" width="255.421875" style="176" customWidth="1"/>
    <col min="33" max="33" width="9.140625" style="176" customWidth="1"/>
    <col min="34" max="34" width="9.28125" style="176" bestFit="1" customWidth="1"/>
    <col min="35" max="35" width="16.7109375" style="176" bestFit="1" customWidth="1"/>
    <col min="36" max="36" width="22.421875" style="176" bestFit="1" customWidth="1"/>
    <col min="37" max="37" width="14.421875" style="176" bestFit="1" customWidth="1"/>
    <col min="38" max="38" width="15.28125" style="176" bestFit="1" customWidth="1"/>
    <col min="39" max="39" width="22.421875" style="176" bestFit="1" customWidth="1"/>
    <col min="40" max="41" width="9.140625" style="176" customWidth="1"/>
    <col min="42" max="42" width="11.00390625" style="176" bestFit="1" customWidth="1"/>
    <col min="43" max="43" width="9.140625" style="176" customWidth="1"/>
    <col min="44" max="44" width="10.421875" style="176" bestFit="1" customWidth="1"/>
    <col min="45" max="16384" width="9.140625" style="176" customWidth="1"/>
  </cols>
  <sheetData>
    <row r="1" ht="15" customHeight="1">
      <c r="W1" s="258"/>
    </row>
    <row r="2" spans="3:24" ht="15" customHeight="1">
      <c r="C2" s="77" t="s">
        <v>179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9"/>
      <c r="R2" s="259"/>
      <c r="S2" s="259"/>
      <c r="T2" s="259"/>
      <c r="U2" s="259"/>
      <c r="W2" s="147" t="s">
        <v>122</v>
      </c>
      <c r="X2" s="263" t="str">
        <f>IF(AJ28=1,"voor-","achter-")</f>
        <v>voor-</v>
      </c>
    </row>
    <row r="3" spans="9:27" ht="19.5" customHeight="1">
      <c r="I3" s="262"/>
      <c r="J3" s="262"/>
      <c r="K3" s="262"/>
      <c r="W3" s="147" t="s">
        <v>123</v>
      </c>
      <c r="AA3" s="261"/>
    </row>
    <row r="4" spans="2:23" ht="19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W4" s="147" t="s">
        <v>83</v>
      </c>
    </row>
    <row r="5" spans="10:23" ht="19.5" customHeight="1">
      <c r="J5" s="146"/>
      <c r="K5" s="146"/>
      <c r="W5" s="147" t="s">
        <v>85</v>
      </c>
    </row>
    <row r="6" spans="3:23" ht="21" thickBot="1">
      <c r="C6" s="180"/>
      <c r="D6" s="180"/>
      <c r="E6" s="232"/>
      <c r="F6" s="232"/>
      <c r="G6" s="232"/>
      <c r="H6" s="232"/>
      <c r="I6" s="232"/>
      <c r="J6" s="232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180"/>
      <c r="W6" s="147"/>
    </row>
    <row r="7" spans="3:22" ht="21" thickTop="1">
      <c r="C7" s="180"/>
      <c r="D7" s="180"/>
      <c r="E7" s="265"/>
      <c r="F7" s="220"/>
      <c r="G7" s="220"/>
      <c r="H7" s="220"/>
      <c r="I7" s="266"/>
      <c r="J7" s="220"/>
      <c r="K7" s="220"/>
      <c r="L7" s="267"/>
      <c r="M7" s="267"/>
      <c r="N7" s="268"/>
      <c r="O7" s="267"/>
      <c r="P7" s="267"/>
      <c r="Q7" s="267"/>
      <c r="R7" s="267"/>
      <c r="S7" s="267"/>
      <c r="T7" s="269"/>
      <c r="U7" s="220"/>
      <c r="V7" s="180"/>
    </row>
    <row r="8" spans="3:22" ht="20.25">
      <c r="C8" s="180"/>
      <c r="D8" s="180"/>
      <c r="E8" s="270"/>
      <c r="F8" s="220"/>
      <c r="G8" s="220"/>
      <c r="H8" s="220"/>
      <c r="I8" s="236"/>
      <c r="J8" s="220"/>
      <c r="K8" s="220"/>
      <c r="L8" s="220"/>
      <c r="M8" s="180"/>
      <c r="N8" s="235"/>
      <c r="O8" s="220"/>
      <c r="P8" s="220"/>
      <c r="Q8" s="220"/>
      <c r="R8" s="220"/>
      <c r="S8" s="220"/>
      <c r="T8" s="271"/>
      <c r="U8" s="220"/>
      <c r="V8" s="180"/>
    </row>
    <row r="9" spans="3:22" ht="12.75" customHeight="1" thickBot="1">
      <c r="C9" s="180"/>
      <c r="D9" s="220"/>
      <c r="E9" s="270"/>
      <c r="F9" s="180"/>
      <c r="G9" s="180"/>
      <c r="H9" s="180"/>
      <c r="I9" s="236"/>
      <c r="J9" s="220"/>
      <c r="K9" s="180"/>
      <c r="L9" s="180"/>
      <c r="M9" s="180"/>
      <c r="N9" s="235"/>
      <c r="O9" s="220"/>
      <c r="P9" s="220"/>
      <c r="Q9" s="220"/>
      <c r="R9" s="220"/>
      <c r="S9" s="220"/>
      <c r="T9" s="271"/>
      <c r="U9" s="220"/>
      <c r="V9" s="180"/>
    </row>
    <row r="10" spans="3:22" ht="12" customHeight="1" thickBot="1" thickTop="1">
      <c r="C10" s="180"/>
      <c r="D10" s="220"/>
      <c r="E10" s="270"/>
      <c r="F10" s="180"/>
      <c r="G10" s="180"/>
      <c r="H10" s="180"/>
      <c r="I10" s="272"/>
      <c r="J10" s="726">
        <f>AI42</f>
        <v>24</v>
      </c>
      <c r="K10" s="729"/>
      <c r="L10" s="729"/>
      <c r="M10" s="711" t="s">
        <v>0</v>
      </c>
      <c r="N10" s="273"/>
      <c r="O10" s="220"/>
      <c r="P10" s="220"/>
      <c r="Q10" s="220"/>
      <c r="R10" s="220"/>
      <c r="S10" s="220"/>
      <c r="T10" s="271"/>
      <c r="U10" s="220"/>
      <c r="V10" s="180"/>
    </row>
    <row r="11" spans="3:22" ht="12.75" customHeight="1" thickBot="1">
      <c r="C11" s="180"/>
      <c r="D11" s="220"/>
      <c r="E11" s="270"/>
      <c r="F11" s="180"/>
      <c r="G11" s="180"/>
      <c r="H11" s="180"/>
      <c r="I11" s="180"/>
      <c r="J11" s="727"/>
      <c r="K11" s="730"/>
      <c r="L11" s="730"/>
      <c r="M11" s="731"/>
      <c r="N11" s="220"/>
      <c r="O11" s="220"/>
      <c r="P11" s="220"/>
      <c r="Q11" s="220"/>
      <c r="R11" s="220"/>
      <c r="S11" s="220"/>
      <c r="T11" s="271"/>
      <c r="U11" s="220"/>
      <c r="V11" s="180"/>
    </row>
    <row r="12" spans="3:22" ht="11.25" customHeight="1" thickBot="1" thickTop="1">
      <c r="C12" s="180"/>
      <c r="D12" s="220"/>
      <c r="E12" s="270"/>
      <c r="F12" s="180"/>
      <c r="G12" s="180"/>
      <c r="H12" s="180"/>
      <c r="I12" s="180"/>
      <c r="J12" s="180"/>
      <c r="K12" s="180"/>
      <c r="L12" s="180"/>
      <c r="M12" s="180"/>
      <c r="N12" s="220"/>
      <c r="O12" s="220"/>
      <c r="P12" s="220"/>
      <c r="Q12" s="220"/>
      <c r="R12" s="220"/>
      <c r="S12" s="220"/>
      <c r="T12" s="271"/>
      <c r="U12" s="220"/>
      <c r="V12" s="180"/>
    </row>
    <row r="13" spans="3:22" ht="25.5" customHeight="1" thickBot="1" thickTop="1">
      <c r="C13" s="724">
        <f>AJ42</f>
        <v>0.47628604820000014</v>
      </c>
      <c r="D13" s="725"/>
      <c r="E13" s="725"/>
      <c r="F13" s="274" t="s">
        <v>2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724">
        <f>MAX(0,AJ42+(MIN(0,0.5)))</f>
        <v>0.47628604820000014</v>
      </c>
      <c r="T13" s="725"/>
      <c r="U13" s="725"/>
      <c r="V13" s="274" t="s">
        <v>2</v>
      </c>
    </row>
    <row r="14" spans="3:22" ht="15" customHeight="1" thickTop="1">
      <c r="C14" s="180"/>
      <c r="D14" s="180"/>
      <c r="E14" s="270"/>
      <c r="F14" s="220"/>
      <c r="G14" s="220"/>
      <c r="H14" s="22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220"/>
      <c r="T14" s="271"/>
      <c r="U14" s="220"/>
      <c r="V14" s="220"/>
    </row>
    <row r="15" spans="3:22" ht="15" customHeight="1">
      <c r="C15" s="180"/>
      <c r="D15" s="180"/>
      <c r="E15" s="270"/>
      <c r="F15" s="220"/>
      <c r="G15" s="220"/>
      <c r="H15" s="22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220"/>
      <c r="T15" s="271"/>
      <c r="U15" s="220"/>
      <c r="V15" s="220"/>
    </row>
    <row r="16" spans="3:22" ht="15" customHeight="1">
      <c r="C16" s="180"/>
      <c r="D16" s="180"/>
      <c r="E16" s="270"/>
      <c r="F16" s="220"/>
      <c r="G16" s="220"/>
      <c r="H16" s="22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220"/>
      <c r="T16" s="271"/>
      <c r="U16" s="220"/>
      <c r="V16" s="220"/>
    </row>
    <row r="17" spans="3:22" ht="15" customHeight="1">
      <c r="C17" s="180"/>
      <c r="D17" s="180"/>
      <c r="E17" s="270"/>
      <c r="F17" s="220"/>
      <c r="G17" s="220"/>
      <c r="H17" s="22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220"/>
      <c r="T17" s="271"/>
      <c r="U17" s="220"/>
      <c r="V17" s="220"/>
    </row>
    <row r="18" spans="3:22" ht="18.75" customHeight="1" thickBot="1">
      <c r="C18" s="180"/>
      <c r="D18" s="180"/>
      <c r="E18" s="270"/>
      <c r="F18" s="220"/>
      <c r="G18" s="220"/>
      <c r="H18" s="275" t="s">
        <v>20</v>
      </c>
      <c r="I18" s="180"/>
      <c r="J18" s="220"/>
      <c r="K18" s="220"/>
      <c r="L18" s="220"/>
      <c r="M18" s="180"/>
      <c r="N18" s="276" t="s">
        <v>21</v>
      </c>
      <c r="O18" s="276"/>
      <c r="P18" s="277">
        <f>IF(O24&gt;6.5,"Let op! Het is een 6,0 V lampje. Een echt lampje zou al stuk zijn!!!","")</f>
      </c>
      <c r="Q18" s="220"/>
      <c r="R18" s="220"/>
      <c r="S18" s="220"/>
      <c r="T18" s="271"/>
      <c r="U18" s="220"/>
      <c r="V18" s="220"/>
    </row>
    <row r="19" spans="3:22" ht="18.75" customHeight="1" thickBot="1" thickTop="1">
      <c r="C19" s="180"/>
      <c r="D19" s="180"/>
      <c r="E19" s="278"/>
      <c r="F19" s="232"/>
      <c r="G19" s="279"/>
      <c r="H19" s="735">
        <v>39</v>
      </c>
      <c r="I19" s="736"/>
      <c r="J19" s="733" t="s">
        <v>1</v>
      </c>
      <c r="K19" s="280"/>
      <c r="L19" s="232"/>
      <c r="M19" s="180"/>
      <c r="N19" s="281"/>
      <c r="O19" s="732"/>
      <c r="P19" s="232"/>
      <c r="Q19" s="220"/>
      <c r="R19" s="220"/>
      <c r="S19" s="232"/>
      <c r="T19" s="282"/>
      <c r="U19" s="220"/>
      <c r="V19" s="220"/>
    </row>
    <row r="20" spans="3:22" ht="18.75" customHeight="1" thickBot="1" thickTop="1">
      <c r="C20" s="180"/>
      <c r="D20" s="180"/>
      <c r="E20" s="180"/>
      <c r="F20" s="266"/>
      <c r="G20" s="283"/>
      <c r="H20" s="737"/>
      <c r="I20" s="738"/>
      <c r="J20" s="734"/>
      <c r="K20" s="284"/>
      <c r="L20" s="285"/>
      <c r="M20" s="267"/>
      <c r="N20" s="267"/>
      <c r="O20" s="732"/>
      <c r="P20" s="267"/>
      <c r="Q20" s="268"/>
      <c r="R20" s="267"/>
      <c r="S20" s="267"/>
      <c r="T20" s="220"/>
      <c r="U20" s="220"/>
      <c r="V20" s="220"/>
    </row>
    <row r="21" spans="3:22" ht="18" customHeight="1" thickTop="1">
      <c r="C21" s="180"/>
      <c r="D21" s="180"/>
      <c r="E21" s="180"/>
      <c r="F21" s="236"/>
      <c r="G21" s="220"/>
      <c r="H21" s="286"/>
      <c r="I21" s="180"/>
      <c r="J21" s="220"/>
      <c r="K21" s="220"/>
      <c r="L21" s="287"/>
      <c r="M21" s="220"/>
      <c r="N21" s="220"/>
      <c r="O21" s="220"/>
      <c r="P21" s="220"/>
      <c r="Q21" s="235"/>
      <c r="R21" s="220"/>
      <c r="S21" s="220"/>
      <c r="T21" s="220"/>
      <c r="U21" s="220"/>
      <c r="V21" s="180"/>
    </row>
    <row r="22" spans="3:22" ht="15" customHeight="1">
      <c r="C22" s="180"/>
      <c r="D22" s="180"/>
      <c r="E22" s="180"/>
      <c r="F22" s="236"/>
      <c r="G22" s="220"/>
      <c r="H22" s="288"/>
      <c r="I22" s="180"/>
      <c r="J22" s="220"/>
      <c r="K22" s="220"/>
      <c r="L22" s="287"/>
      <c r="M22" s="289"/>
      <c r="N22" s="290"/>
      <c r="O22" s="290"/>
      <c r="P22" s="289"/>
      <c r="Q22" s="291"/>
      <c r="R22" s="227"/>
      <c r="S22" s="220"/>
      <c r="T22" s="180"/>
      <c r="U22" s="180"/>
      <c r="V22" s="180"/>
    </row>
    <row r="23" spans="3:22" ht="15" customHeight="1" thickBot="1">
      <c r="C23" s="180"/>
      <c r="D23" s="180"/>
      <c r="E23" s="180"/>
      <c r="F23" s="292"/>
      <c r="G23" s="253"/>
      <c r="H23" s="293"/>
      <c r="I23" s="294"/>
      <c r="J23" s="220"/>
      <c r="K23" s="180"/>
      <c r="L23" s="287"/>
      <c r="M23" s="289"/>
      <c r="N23" s="295"/>
      <c r="O23" s="295"/>
      <c r="P23" s="289"/>
      <c r="Q23" s="291"/>
      <c r="R23" s="227"/>
      <c r="S23" s="220"/>
      <c r="T23" s="180"/>
      <c r="U23" s="180"/>
      <c r="V23" s="180"/>
    </row>
    <row r="24" spans="3:22" ht="15" customHeight="1" thickBot="1" thickTop="1">
      <c r="C24" s="180"/>
      <c r="D24" s="180"/>
      <c r="E24" s="180"/>
      <c r="F24" s="296"/>
      <c r="G24" s="297"/>
      <c r="H24" s="726">
        <f>J10-O24</f>
        <v>18.7</v>
      </c>
      <c r="I24" s="711" t="s">
        <v>0</v>
      </c>
      <c r="J24" s="297"/>
      <c r="K24" s="298"/>
      <c r="L24" s="299"/>
      <c r="M24" s="300"/>
      <c r="N24" s="297"/>
      <c r="O24" s="726">
        <f>AL42</f>
        <v>5.300000000000001</v>
      </c>
      <c r="P24" s="711" t="s">
        <v>0</v>
      </c>
      <c r="Q24" s="301"/>
      <c r="R24" s="180"/>
      <c r="S24" s="180"/>
      <c r="T24" s="180"/>
      <c r="U24" s="180"/>
      <c r="V24" s="180"/>
    </row>
    <row r="25" spans="3:51" ht="15" customHeight="1" thickBot="1">
      <c r="C25" s="180"/>
      <c r="D25" s="180"/>
      <c r="E25" s="180"/>
      <c r="F25" s="180"/>
      <c r="G25" s="227"/>
      <c r="H25" s="727"/>
      <c r="I25" s="728"/>
      <c r="J25" s="192"/>
      <c r="K25" s="181"/>
      <c r="L25" s="181"/>
      <c r="M25" s="192"/>
      <c r="N25" s="302"/>
      <c r="O25" s="727"/>
      <c r="P25" s="731"/>
      <c r="Q25" s="303"/>
      <c r="R25" s="180"/>
      <c r="S25" s="180"/>
      <c r="T25" s="180"/>
      <c r="U25" s="180"/>
      <c r="V25" s="180"/>
      <c r="AY25" s="176">
        <v>52</v>
      </c>
    </row>
    <row r="26" spans="3:22" ht="21" thickTop="1"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</row>
    <row r="28" spans="35:39" ht="15.75">
      <c r="AI28" s="304" t="s">
        <v>15</v>
      </c>
      <c r="AJ28" s="332">
        <v>1</v>
      </c>
      <c r="AK28" s="8"/>
      <c r="AL28" s="304"/>
      <c r="AM28" s="305"/>
    </row>
    <row r="29" spans="34:43" ht="15.75">
      <c r="AH29" s="304"/>
      <c r="AI29" s="304" t="s">
        <v>9</v>
      </c>
      <c r="AJ29" s="304"/>
      <c r="AK29" s="304"/>
      <c r="AL29" s="304"/>
      <c r="AM29" s="304"/>
      <c r="AN29" s="304"/>
      <c r="AO29" s="304"/>
      <c r="AP29" s="304"/>
      <c r="AQ29" s="304"/>
    </row>
    <row r="30" spans="34:43" ht="15.75">
      <c r="AH30" s="304"/>
      <c r="AI30" s="304" t="s">
        <v>6</v>
      </c>
      <c r="AJ30" s="304"/>
      <c r="AK30" s="304"/>
      <c r="AL30" s="304"/>
      <c r="AM30" s="304"/>
      <c r="AN30" s="304"/>
      <c r="AO30" s="304"/>
      <c r="AP30" s="304"/>
      <c r="AQ30" s="304"/>
    </row>
    <row r="31" spans="34:43" ht="15.75">
      <c r="AH31" s="304"/>
      <c r="AI31" s="304" t="s">
        <v>210</v>
      </c>
      <c r="AJ31" s="304"/>
      <c r="AK31" s="304"/>
      <c r="AL31" s="304"/>
      <c r="AM31" s="304"/>
      <c r="AN31" s="304"/>
      <c r="AO31" s="304"/>
      <c r="AP31" s="304"/>
      <c r="AQ31" s="304"/>
    </row>
    <row r="32" spans="34:43" ht="15.75">
      <c r="AH32" s="304"/>
      <c r="AI32" s="304" t="s">
        <v>16</v>
      </c>
      <c r="AJ32" s="629">
        <v>0.00017266</v>
      </c>
      <c r="AK32" s="304"/>
      <c r="AL32" s="304" t="s">
        <v>18</v>
      </c>
      <c r="AM32" s="629">
        <v>0.0017266</v>
      </c>
      <c r="AN32" s="304"/>
      <c r="AO32" s="304"/>
      <c r="AP32" s="629"/>
      <c r="AQ32" s="304"/>
    </row>
    <row r="33" spans="34:43" ht="15.75">
      <c r="AH33" s="304"/>
      <c r="AI33" s="304" t="s">
        <v>17</v>
      </c>
      <c r="AJ33" s="629">
        <v>-0.0028152</v>
      </c>
      <c r="AK33" s="304"/>
      <c r="AL33" s="304" t="s">
        <v>19</v>
      </c>
      <c r="AM33" s="629">
        <v>-0.028152</v>
      </c>
      <c r="AN33" s="304"/>
      <c r="AO33" s="304"/>
      <c r="AP33" s="629"/>
      <c r="AQ33" s="304"/>
    </row>
    <row r="34" spans="35:42" ht="15.75">
      <c r="AI34" s="304" t="s">
        <v>24</v>
      </c>
      <c r="AJ34" s="629">
        <v>0.01897</v>
      </c>
      <c r="AL34" s="304" t="s">
        <v>25</v>
      </c>
      <c r="AM34" s="629">
        <v>0.1897</v>
      </c>
      <c r="AP34" s="629"/>
    </row>
    <row r="35" spans="35:42" ht="15.75">
      <c r="AI35" s="304" t="s">
        <v>200</v>
      </c>
      <c r="AJ35" s="629">
        <v>0.00046147</v>
      </c>
      <c r="AK35" s="307"/>
      <c r="AL35" s="304" t="s">
        <v>211</v>
      </c>
      <c r="AM35" s="629">
        <v>0.0046147</v>
      </c>
      <c r="AP35" s="629"/>
    </row>
    <row r="36" spans="35:39" ht="15.75">
      <c r="AI36" s="78" t="s">
        <v>7</v>
      </c>
      <c r="AJ36" s="306">
        <f>IF($AJ$28=1,$AM32,$AJ32)</f>
        <v>0.0017266</v>
      </c>
      <c r="AK36" s="307"/>
      <c r="AL36" s="78"/>
      <c r="AM36" s="306"/>
    </row>
    <row r="37" spans="35:39" ht="15.75">
      <c r="AI37" s="78" t="s">
        <v>8</v>
      </c>
      <c r="AJ37" s="306">
        <f>IF($AJ$28=1,$AM33,$AJ33)</f>
        <v>-0.028152</v>
      </c>
      <c r="AK37" s="78"/>
      <c r="AL37" s="78"/>
      <c r="AM37" s="306"/>
    </row>
    <row r="38" spans="34:40" ht="15.75">
      <c r="AH38" s="304"/>
      <c r="AI38" s="78" t="s">
        <v>23</v>
      </c>
      <c r="AJ38" s="306">
        <f>IF($AJ$28=1,$AM34,$AJ34)</f>
        <v>0.1897</v>
      </c>
      <c r="AK38" s="305"/>
      <c r="AL38" s="305"/>
      <c r="AM38" s="305"/>
      <c r="AN38" s="78"/>
    </row>
    <row r="39" spans="34:40" ht="15.75">
      <c r="AH39" s="309"/>
      <c r="AI39" s="78" t="s">
        <v>23</v>
      </c>
      <c r="AJ39" s="306">
        <f>IF($AJ$28=1,$AM35,$AJ35)</f>
        <v>0.0046147</v>
      </c>
      <c r="AK39" s="312"/>
      <c r="AL39" s="313"/>
      <c r="AM39" s="314"/>
      <c r="AN39" s="315"/>
    </row>
    <row r="40" spans="35:40" ht="15.75">
      <c r="AI40" s="310"/>
      <c r="AJ40" s="311"/>
      <c r="AK40" s="312"/>
      <c r="AL40" s="313"/>
      <c r="AM40" s="314"/>
      <c r="AN40" s="315"/>
    </row>
    <row r="41" spans="35:38" ht="12.75">
      <c r="AI41" s="316" t="s">
        <v>11</v>
      </c>
      <c r="AJ41" s="317" t="s">
        <v>41</v>
      </c>
      <c r="AK41" s="317" t="s">
        <v>12</v>
      </c>
      <c r="AL41" s="318" t="s">
        <v>22</v>
      </c>
    </row>
    <row r="42" spans="34:38" ht="15.75">
      <c r="AH42" s="333">
        <v>240</v>
      </c>
      <c r="AI42" s="320">
        <f>AH42/10</f>
        <v>24</v>
      </c>
      <c r="AJ42" s="321">
        <f>IF(AI42=0,0,VLOOKUP($AI$42,$AG$45:$AL$367,4))</f>
        <v>0.47628604820000014</v>
      </c>
      <c r="AK42" s="322">
        <f>IF(AI42=0,0,VLOOKUP($AI$42,$AG$45:$AL$367,5))</f>
        <v>18.575155879800004</v>
      </c>
      <c r="AL42" s="323">
        <f>IF(AI42=0,0,VLOOKUP($AI$42,$AG$45:$AL$367,3))</f>
        <v>5.300000000000001</v>
      </c>
    </row>
    <row r="43" spans="33:36" ht="12.75">
      <c r="AG43" s="176" t="s">
        <v>48</v>
      </c>
      <c r="AH43" s="324">
        <v>0.1</v>
      </c>
      <c r="AI43" s="325" t="s">
        <v>99</v>
      </c>
      <c r="AJ43" s="326">
        <f>H19</f>
        <v>39</v>
      </c>
    </row>
    <row r="44" spans="33:38" ht="12.75">
      <c r="AG44" s="176" t="s">
        <v>29</v>
      </c>
      <c r="AH44" s="176" t="s">
        <v>47</v>
      </c>
      <c r="AI44" s="327" t="s">
        <v>22</v>
      </c>
      <c r="AJ44" s="327" t="s">
        <v>41</v>
      </c>
      <c r="AK44" s="328" t="s">
        <v>12</v>
      </c>
      <c r="AL44" s="328" t="s">
        <v>11</v>
      </c>
    </row>
    <row r="45" spans="33:38" ht="12.75">
      <c r="AG45" s="329">
        <f>AL45</f>
        <v>0.1799733</v>
      </c>
      <c r="AH45" s="324">
        <v>0</v>
      </c>
      <c r="AI45" s="329">
        <f>AH45*$AH$43</f>
        <v>0</v>
      </c>
      <c r="AJ45" s="329">
        <f>$AJ$36*AI45^3+$AJ$37*AI45^2+$AJ$38*AI45+$AJ$39</f>
        <v>0.0046147</v>
      </c>
      <c r="AK45" s="329">
        <f>AJ45*$AJ$43</f>
        <v>0.1799733</v>
      </c>
      <c r="AL45" s="329">
        <f>AI45+AK45</f>
        <v>0.1799733</v>
      </c>
    </row>
    <row r="46" spans="33:38" ht="12.75">
      <c r="AG46" s="329">
        <f aca="true" t="shared" si="0" ref="AG46:AG109">AL46</f>
        <v>1.0088913574</v>
      </c>
      <c r="AH46" s="324">
        <v>1</v>
      </c>
      <c r="AI46" s="329">
        <f aca="true" t="shared" si="1" ref="AI46:AI109">AH46*$AH$43</f>
        <v>0.1</v>
      </c>
      <c r="AJ46" s="329">
        <f aca="true" t="shared" si="2" ref="AJ46:AJ109">$AJ$36*AI46^3+$AJ$37*AI46^2+$AJ$38*AI46+$AJ$39</f>
        <v>0.0233049066</v>
      </c>
      <c r="AK46" s="329">
        <f aca="true" t="shared" si="3" ref="AK46:AK109">AJ46*$AJ$43</f>
        <v>0.9088913574</v>
      </c>
      <c r="AL46" s="329">
        <f aca="true" t="shared" si="4" ref="AL46:AL109">AI46+AK46</f>
        <v>1.0088913574</v>
      </c>
    </row>
    <row r="47" spans="33:38" ht="12.75">
      <c r="AG47" s="329">
        <f t="shared" si="0"/>
        <v>1.8162548792</v>
      </c>
      <c r="AH47" s="324">
        <v>2</v>
      </c>
      <c r="AI47" s="329">
        <f t="shared" si="1"/>
        <v>0.2</v>
      </c>
      <c r="AJ47" s="329">
        <f t="shared" si="2"/>
        <v>0.0414424328</v>
      </c>
      <c r="AK47" s="329">
        <f t="shared" si="3"/>
        <v>1.6162548792</v>
      </c>
      <c r="AL47" s="329">
        <f t="shared" si="4"/>
        <v>1.8162548792</v>
      </c>
    </row>
    <row r="48" spans="33:38" ht="12.75">
      <c r="AG48" s="329">
        <f t="shared" si="0"/>
        <v>2.6024678898000007</v>
      </c>
      <c r="AH48" s="324">
        <v>3</v>
      </c>
      <c r="AI48" s="329">
        <f t="shared" si="1"/>
        <v>0.30000000000000004</v>
      </c>
      <c r="AJ48" s="329">
        <f t="shared" si="2"/>
        <v>0.059037638200000006</v>
      </c>
      <c r="AK48" s="329">
        <f t="shared" si="3"/>
        <v>2.3024678898000004</v>
      </c>
      <c r="AL48" s="329">
        <f t="shared" si="4"/>
        <v>2.6024678898000007</v>
      </c>
    </row>
    <row r="49" spans="33:38" ht="12.75">
      <c r="AG49" s="329">
        <f t="shared" si="0"/>
        <v>3.3679344136</v>
      </c>
      <c r="AH49" s="324">
        <v>4</v>
      </c>
      <c r="AI49" s="329">
        <f t="shared" si="1"/>
        <v>0.4</v>
      </c>
      <c r="AJ49" s="329">
        <f t="shared" si="2"/>
        <v>0.0761008824</v>
      </c>
      <c r="AK49" s="329">
        <f t="shared" si="3"/>
        <v>2.9679344136</v>
      </c>
      <c r="AL49" s="329">
        <f t="shared" si="4"/>
        <v>3.3679344136</v>
      </c>
    </row>
    <row r="50" spans="33:38" ht="12.75">
      <c r="AG50" s="329">
        <f t="shared" si="0"/>
        <v>4.113058475000001</v>
      </c>
      <c r="AH50" s="324">
        <v>5</v>
      </c>
      <c r="AI50" s="329">
        <f t="shared" si="1"/>
        <v>0.5</v>
      </c>
      <c r="AJ50" s="329">
        <f t="shared" si="2"/>
        <v>0.092642525</v>
      </c>
      <c r="AK50" s="329">
        <f t="shared" si="3"/>
        <v>3.6130584750000003</v>
      </c>
      <c r="AL50" s="329">
        <f t="shared" si="4"/>
        <v>4.113058475000001</v>
      </c>
    </row>
    <row r="51" spans="33:38" ht="12.75">
      <c r="AG51" s="329">
        <f t="shared" si="0"/>
        <v>4.838244098400001</v>
      </c>
      <c r="AH51" s="324">
        <v>6</v>
      </c>
      <c r="AI51" s="329">
        <f t="shared" si="1"/>
        <v>0.6000000000000001</v>
      </c>
      <c r="AJ51" s="329">
        <f t="shared" si="2"/>
        <v>0.10867292560000001</v>
      </c>
      <c r="AK51" s="329">
        <f t="shared" si="3"/>
        <v>4.2382440984</v>
      </c>
      <c r="AL51" s="329">
        <f t="shared" si="4"/>
        <v>4.838244098400001</v>
      </c>
    </row>
    <row r="52" spans="33:38" ht="12.75">
      <c r="AG52" s="329">
        <f t="shared" si="0"/>
        <v>5.543895308200001</v>
      </c>
      <c r="AH52" s="324">
        <v>7</v>
      </c>
      <c r="AI52" s="329">
        <f t="shared" si="1"/>
        <v>0.7000000000000001</v>
      </c>
      <c r="AJ52" s="329">
        <f t="shared" si="2"/>
        <v>0.12420244380000002</v>
      </c>
      <c r="AK52" s="329">
        <f t="shared" si="3"/>
        <v>4.8438953082000005</v>
      </c>
      <c r="AL52" s="329">
        <f t="shared" si="4"/>
        <v>5.543895308200001</v>
      </c>
    </row>
    <row r="53" spans="33:38" ht="12.75">
      <c r="AG53" s="329">
        <f t="shared" si="0"/>
        <v>6.2304161288</v>
      </c>
      <c r="AH53" s="324">
        <v>8</v>
      </c>
      <c r="AI53" s="329">
        <f t="shared" si="1"/>
        <v>0.8</v>
      </c>
      <c r="AJ53" s="329">
        <f t="shared" si="2"/>
        <v>0.1392414392</v>
      </c>
      <c r="AK53" s="329">
        <f t="shared" si="3"/>
        <v>5.4304161288</v>
      </c>
      <c r="AL53" s="329">
        <f t="shared" si="4"/>
        <v>6.2304161288</v>
      </c>
    </row>
    <row r="54" spans="33:38" ht="12.75">
      <c r="AG54" s="329">
        <f t="shared" si="0"/>
        <v>6.898210584600001</v>
      </c>
      <c r="AH54" s="324">
        <v>9</v>
      </c>
      <c r="AI54" s="329">
        <f t="shared" si="1"/>
        <v>0.9</v>
      </c>
      <c r="AJ54" s="329">
        <f t="shared" si="2"/>
        <v>0.15380027140000002</v>
      </c>
      <c r="AK54" s="329">
        <f t="shared" si="3"/>
        <v>5.998210584600001</v>
      </c>
      <c r="AL54" s="329">
        <f t="shared" si="4"/>
        <v>6.898210584600001</v>
      </c>
    </row>
    <row r="55" spans="33:38" ht="12.75">
      <c r="AG55" s="329">
        <f t="shared" si="0"/>
        <v>7.547682699999999</v>
      </c>
      <c r="AH55" s="324">
        <v>10</v>
      </c>
      <c r="AI55" s="329">
        <f t="shared" si="1"/>
        <v>1</v>
      </c>
      <c r="AJ55" s="329">
        <f t="shared" si="2"/>
        <v>0.1678893</v>
      </c>
      <c r="AK55" s="329">
        <f t="shared" si="3"/>
        <v>6.547682699999999</v>
      </c>
      <c r="AL55" s="329">
        <f t="shared" si="4"/>
        <v>7.547682699999999</v>
      </c>
    </row>
    <row r="56" spans="33:38" ht="12.75">
      <c r="AG56" s="329">
        <f t="shared" si="0"/>
        <v>8.1792364994</v>
      </c>
      <c r="AH56" s="324">
        <v>11</v>
      </c>
      <c r="AI56" s="329">
        <f t="shared" si="1"/>
        <v>1.1</v>
      </c>
      <c r="AJ56" s="329">
        <f t="shared" si="2"/>
        <v>0.1815188846</v>
      </c>
      <c r="AK56" s="329">
        <f t="shared" si="3"/>
        <v>7.0792364994</v>
      </c>
      <c r="AL56" s="329">
        <f t="shared" si="4"/>
        <v>8.1792364994</v>
      </c>
    </row>
    <row r="57" spans="33:38" ht="12.75">
      <c r="AG57" s="329">
        <f t="shared" si="0"/>
        <v>8.793276007200001</v>
      </c>
      <c r="AH57" s="324">
        <v>12</v>
      </c>
      <c r="AI57" s="329">
        <f t="shared" si="1"/>
        <v>1.2000000000000002</v>
      </c>
      <c r="AJ57" s="329">
        <f t="shared" si="2"/>
        <v>0.1946993848</v>
      </c>
      <c r="AK57" s="329">
        <f t="shared" si="3"/>
        <v>7.593276007200001</v>
      </c>
      <c r="AL57" s="329">
        <f t="shared" si="4"/>
        <v>8.793276007200001</v>
      </c>
    </row>
    <row r="58" spans="33:38" ht="12.75">
      <c r="AG58" s="329">
        <f t="shared" si="0"/>
        <v>9.390205247800003</v>
      </c>
      <c r="AH58" s="324">
        <v>13</v>
      </c>
      <c r="AI58" s="329">
        <f t="shared" si="1"/>
        <v>1.3</v>
      </c>
      <c r="AJ58" s="329">
        <f t="shared" si="2"/>
        <v>0.20744116020000003</v>
      </c>
      <c r="AK58" s="329">
        <f t="shared" si="3"/>
        <v>8.090205247800002</v>
      </c>
      <c r="AL58" s="329">
        <f t="shared" si="4"/>
        <v>9.390205247800003</v>
      </c>
    </row>
    <row r="59" spans="33:38" ht="12.75">
      <c r="AG59" s="329">
        <f t="shared" si="0"/>
        <v>9.970428245600003</v>
      </c>
      <c r="AH59" s="324">
        <v>14</v>
      </c>
      <c r="AI59" s="329">
        <f t="shared" si="1"/>
        <v>1.4000000000000001</v>
      </c>
      <c r="AJ59" s="329">
        <f t="shared" si="2"/>
        <v>0.21975457040000004</v>
      </c>
      <c r="AK59" s="329">
        <f t="shared" si="3"/>
        <v>8.570428245600002</v>
      </c>
      <c r="AL59" s="329">
        <f t="shared" si="4"/>
        <v>9.970428245600003</v>
      </c>
    </row>
    <row r="60" spans="33:38" ht="12.75">
      <c r="AG60" s="329">
        <f t="shared" si="0"/>
        <v>10.534349025000001</v>
      </c>
      <c r="AH60" s="324">
        <v>15</v>
      </c>
      <c r="AI60" s="329">
        <f t="shared" si="1"/>
        <v>1.5</v>
      </c>
      <c r="AJ60" s="329">
        <f t="shared" si="2"/>
        <v>0.23164997500000004</v>
      </c>
      <c r="AK60" s="329">
        <f t="shared" si="3"/>
        <v>9.034349025000001</v>
      </c>
      <c r="AL60" s="329">
        <f t="shared" si="4"/>
        <v>10.534349025000001</v>
      </c>
    </row>
    <row r="61" spans="33:38" ht="12.75">
      <c r="AG61" s="329">
        <f t="shared" si="0"/>
        <v>11.0823716104</v>
      </c>
      <c r="AH61" s="324">
        <v>16</v>
      </c>
      <c r="AI61" s="329">
        <f t="shared" si="1"/>
        <v>1.6</v>
      </c>
      <c r="AJ61" s="329">
        <f t="shared" si="2"/>
        <v>0.2431377336</v>
      </c>
      <c r="AK61" s="329">
        <f t="shared" si="3"/>
        <v>9.4823716104</v>
      </c>
      <c r="AL61" s="329">
        <f t="shared" si="4"/>
        <v>11.0823716104</v>
      </c>
    </row>
    <row r="62" spans="33:38" ht="12.75">
      <c r="AG62" s="329">
        <f t="shared" si="0"/>
        <v>11.6149000262</v>
      </c>
      <c r="AH62" s="324">
        <v>17</v>
      </c>
      <c r="AI62" s="329">
        <f t="shared" si="1"/>
        <v>1.7000000000000002</v>
      </c>
      <c r="AJ62" s="329">
        <f t="shared" si="2"/>
        <v>0.25422820580000005</v>
      </c>
      <c r="AK62" s="329">
        <f t="shared" si="3"/>
        <v>9.914900026200002</v>
      </c>
      <c r="AL62" s="329">
        <f t="shared" si="4"/>
        <v>11.6149000262</v>
      </c>
    </row>
    <row r="63" spans="33:38" ht="12.75">
      <c r="AG63" s="329">
        <f t="shared" si="0"/>
        <v>12.132338296800004</v>
      </c>
      <c r="AH63" s="324">
        <v>18</v>
      </c>
      <c r="AI63" s="329">
        <f t="shared" si="1"/>
        <v>1.8</v>
      </c>
      <c r="AJ63" s="329">
        <f t="shared" si="2"/>
        <v>0.26493175120000007</v>
      </c>
      <c r="AK63" s="329">
        <f t="shared" si="3"/>
        <v>10.332338296800003</v>
      </c>
      <c r="AL63" s="329">
        <f t="shared" si="4"/>
        <v>12.132338296800004</v>
      </c>
    </row>
    <row r="64" spans="33:38" ht="12.75">
      <c r="AG64" s="329">
        <f t="shared" si="0"/>
        <v>12.635090446600003</v>
      </c>
      <c r="AH64" s="324">
        <v>19</v>
      </c>
      <c r="AI64" s="329">
        <f t="shared" si="1"/>
        <v>1.9000000000000001</v>
      </c>
      <c r="AJ64" s="329">
        <f t="shared" si="2"/>
        <v>0.27525872940000007</v>
      </c>
      <c r="AK64" s="329">
        <f t="shared" si="3"/>
        <v>10.735090446600003</v>
      </c>
      <c r="AL64" s="329">
        <f t="shared" si="4"/>
        <v>12.635090446600003</v>
      </c>
    </row>
    <row r="65" spans="33:38" ht="12.75">
      <c r="AG65" s="329">
        <f t="shared" si="0"/>
        <v>13.1235605</v>
      </c>
      <c r="AH65" s="324">
        <v>20</v>
      </c>
      <c r="AI65" s="329">
        <f t="shared" si="1"/>
        <v>2</v>
      </c>
      <c r="AJ65" s="329">
        <f t="shared" si="2"/>
        <v>0.2852195</v>
      </c>
      <c r="AK65" s="329">
        <f t="shared" si="3"/>
        <v>11.1235605</v>
      </c>
      <c r="AL65" s="329">
        <f t="shared" si="4"/>
        <v>13.1235605</v>
      </c>
    </row>
    <row r="66" spans="33:38" ht="12.75">
      <c r="AG66" s="329">
        <f t="shared" si="0"/>
        <v>13.598152481400003</v>
      </c>
      <c r="AH66" s="324">
        <v>21</v>
      </c>
      <c r="AI66" s="329">
        <f t="shared" si="1"/>
        <v>2.1</v>
      </c>
      <c r="AJ66" s="329">
        <f t="shared" si="2"/>
        <v>0.2948244226000001</v>
      </c>
      <c r="AK66" s="329">
        <f t="shared" si="3"/>
        <v>11.498152481400004</v>
      </c>
      <c r="AL66" s="329">
        <f t="shared" si="4"/>
        <v>13.598152481400003</v>
      </c>
    </row>
    <row r="67" spans="33:38" ht="12.75">
      <c r="AG67" s="329">
        <f t="shared" si="0"/>
        <v>14.059270415200004</v>
      </c>
      <c r="AH67" s="324">
        <v>22</v>
      </c>
      <c r="AI67" s="329">
        <f t="shared" si="1"/>
        <v>2.2</v>
      </c>
      <c r="AJ67" s="329">
        <f t="shared" si="2"/>
        <v>0.30408385680000005</v>
      </c>
      <c r="AK67" s="329">
        <f t="shared" si="3"/>
        <v>11.859270415200003</v>
      </c>
      <c r="AL67" s="329">
        <f t="shared" si="4"/>
        <v>14.059270415200004</v>
      </c>
    </row>
    <row r="68" spans="33:38" ht="12.75">
      <c r="AG68" s="329">
        <f t="shared" si="0"/>
        <v>14.507318325800005</v>
      </c>
      <c r="AH68" s="324">
        <v>23</v>
      </c>
      <c r="AI68" s="329">
        <f t="shared" si="1"/>
        <v>2.3000000000000003</v>
      </c>
      <c r="AJ68" s="329">
        <f t="shared" si="2"/>
        <v>0.3130081622000001</v>
      </c>
      <c r="AK68" s="329">
        <f t="shared" si="3"/>
        <v>12.207318325800005</v>
      </c>
      <c r="AL68" s="329">
        <f t="shared" si="4"/>
        <v>14.507318325800005</v>
      </c>
    </row>
    <row r="69" spans="33:38" ht="12.75">
      <c r="AG69" s="329">
        <f t="shared" si="0"/>
        <v>14.942700237600004</v>
      </c>
      <c r="AH69" s="324">
        <v>24</v>
      </c>
      <c r="AI69" s="329">
        <f t="shared" si="1"/>
        <v>2.4000000000000004</v>
      </c>
      <c r="AJ69" s="329">
        <f t="shared" si="2"/>
        <v>0.3216076984000001</v>
      </c>
      <c r="AK69" s="329">
        <f t="shared" si="3"/>
        <v>12.542700237600004</v>
      </c>
      <c r="AL69" s="329">
        <f t="shared" si="4"/>
        <v>14.942700237600004</v>
      </c>
    </row>
    <row r="70" spans="33:38" ht="12.75">
      <c r="AG70" s="329">
        <f t="shared" si="0"/>
        <v>15.365820175</v>
      </c>
      <c r="AH70" s="324">
        <v>25</v>
      </c>
      <c r="AI70" s="329">
        <f t="shared" si="1"/>
        <v>2.5</v>
      </c>
      <c r="AJ70" s="329">
        <f t="shared" si="2"/>
        <v>0.329892825</v>
      </c>
      <c r="AK70" s="329">
        <f t="shared" si="3"/>
        <v>12.865820175</v>
      </c>
      <c r="AL70" s="329">
        <f t="shared" si="4"/>
        <v>15.365820175</v>
      </c>
    </row>
    <row r="71" spans="33:38" ht="12.75">
      <c r="AG71" s="329">
        <f t="shared" si="0"/>
        <v>15.777082162400003</v>
      </c>
      <c r="AH71" s="324">
        <v>26</v>
      </c>
      <c r="AI71" s="329">
        <f t="shared" si="1"/>
        <v>2.6</v>
      </c>
      <c r="AJ71" s="329">
        <f t="shared" si="2"/>
        <v>0.3378739016000001</v>
      </c>
      <c r="AK71" s="329">
        <f t="shared" si="3"/>
        <v>13.177082162400003</v>
      </c>
      <c r="AL71" s="329">
        <f t="shared" si="4"/>
        <v>15.777082162400003</v>
      </c>
    </row>
    <row r="72" spans="33:38" ht="12.75">
      <c r="AG72" s="329">
        <f t="shared" si="0"/>
        <v>16.1768902242</v>
      </c>
      <c r="AH72" s="324">
        <v>27</v>
      </c>
      <c r="AI72" s="329">
        <f t="shared" si="1"/>
        <v>2.7</v>
      </c>
      <c r="AJ72" s="329">
        <f t="shared" si="2"/>
        <v>0.3455612878</v>
      </c>
      <c r="AK72" s="329">
        <f t="shared" si="3"/>
        <v>13.4768902242</v>
      </c>
      <c r="AL72" s="329">
        <f t="shared" si="4"/>
        <v>16.1768902242</v>
      </c>
    </row>
    <row r="73" spans="33:38" ht="12.75">
      <c r="AG73" s="329">
        <f t="shared" si="0"/>
        <v>16.565648384800003</v>
      </c>
      <c r="AH73" s="324">
        <v>28</v>
      </c>
      <c r="AI73" s="329">
        <f t="shared" si="1"/>
        <v>2.8000000000000003</v>
      </c>
      <c r="AJ73" s="329">
        <f t="shared" si="2"/>
        <v>0.35296534320000006</v>
      </c>
      <c r="AK73" s="329">
        <f t="shared" si="3"/>
        <v>13.765648384800002</v>
      </c>
      <c r="AL73" s="329">
        <f t="shared" si="4"/>
        <v>16.565648384800003</v>
      </c>
    </row>
    <row r="74" spans="33:38" ht="12.75">
      <c r="AG74" s="329">
        <f t="shared" si="0"/>
        <v>16.943760668600003</v>
      </c>
      <c r="AH74" s="324">
        <v>29</v>
      </c>
      <c r="AI74" s="329">
        <f t="shared" si="1"/>
        <v>2.9000000000000004</v>
      </c>
      <c r="AJ74" s="329">
        <f t="shared" si="2"/>
        <v>0.3600964274000001</v>
      </c>
      <c r="AK74" s="329">
        <f t="shared" si="3"/>
        <v>14.043760668600003</v>
      </c>
      <c r="AL74" s="329">
        <f t="shared" si="4"/>
        <v>16.943760668600003</v>
      </c>
    </row>
    <row r="75" spans="33:38" ht="12.75">
      <c r="AG75" s="329">
        <f t="shared" si="0"/>
        <v>17.311631100000003</v>
      </c>
      <c r="AH75" s="324">
        <v>30</v>
      </c>
      <c r="AI75" s="329">
        <f t="shared" si="1"/>
        <v>3</v>
      </c>
      <c r="AJ75" s="329">
        <f t="shared" si="2"/>
        <v>0.3669649000000001</v>
      </c>
      <c r="AK75" s="329">
        <f t="shared" si="3"/>
        <v>14.311631100000003</v>
      </c>
      <c r="AL75" s="329">
        <f t="shared" si="4"/>
        <v>17.311631100000003</v>
      </c>
    </row>
    <row r="76" spans="33:38" ht="12.75">
      <c r="AG76" s="329">
        <f t="shared" si="0"/>
        <v>17.669663703400005</v>
      </c>
      <c r="AH76" s="324">
        <v>31</v>
      </c>
      <c r="AI76" s="329">
        <f t="shared" si="1"/>
        <v>3.1</v>
      </c>
      <c r="AJ76" s="329">
        <f t="shared" si="2"/>
        <v>0.3735811206000001</v>
      </c>
      <c r="AK76" s="329">
        <f t="shared" si="3"/>
        <v>14.569663703400003</v>
      </c>
      <c r="AL76" s="329">
        <f t="shared" si="4"/>
        <v>17.669663703400005</v>
      </c>
    </row>
    <row r="77" spans="33:38" ht="12.75">
      <c r="AG77" s="329">
        <f t="shared" si="0"/>
        <v>18.018262503200003</v>
      </c>
      <c r="AH77" s="324">
        <v>32</v>
      </c>
      <c r="AI77" s="329">
        <f t="shared" si="1"/>
        <v>3.2</v>
      </c>
      <c r="AJ77" s="329">
        <f t="shared" si="2"/>
        <v>0.37995544880000004</v>
      </c>
      <c r="AK77" s="329">
        <f t="shared" si="3"/>
        <v>14.818262503200001</v>
      </c>
      <c r="AL77" s="329">
        <f t="shared" si="4"/>
        <v>18.018262503200003</v>
      </c>
    </row>
    <row r="78" spans="33:38" ht="12.75">
      <c r="AG78" s="329">
        <f t="shared" si="0"/>
        <v>18.3578315238</v>
      </c>
      <c r="AH78" s="324">
        <v>33</v>
      </c>
      <c r="AI78" s="329">
        <f t="shared" si="1"/>
        <v>3.3000000000000003</v>
      </c>
      <c r="AJ78" s="329">
        <f t="shared" si="2"/>
        <v>0.38609824420000005</v>
      </c>
      <c r="AK78" s="329">
        <f t="shared" si="3"/>
        <v>15.057831523800003</v>
      </c>
      <c r="AL78" s="329">
        <f t="shared" si="4"/>
        <v>18.3578315238</v>
      </c>
    </row>
    <row r="79" spans="33:38" ht="12.75">
      <c r="AG79" s="329">
        <f t="shared" si="0"/>
        <v>18.688774789600004</v>
      </c>
      <c r="AH79" s="324">
        <v>34</v>
      </c>
      <c r="AI79" s="329">
        <f t="shared" si="1"/>
        <v>3.4000000000000004</v>
      </c>
      <c r="AJ79" s="329">
        <f t="shared" si="2"/>
        <v>0.3920198664000001</v>
      </c>
      <c r="AK79" s="329">
        <f t="shared" si="3"/>
        <v>15.288774789600003</v>
      </c>
      <c r="AL79" s="329">
        <f t="shared" si="4"/>
        <v>18.688774789600004</v>
      </c>
    </row>
    <row r="80" spans="33:38" ht="12.75">
      <c r="AG80" s="329">
        <f t="shared" si="0"/>
        <v>19.011496325000003</v>
      </c>
      <c r="AH80" s="324">
        <v>35</v>
      </c>
      <c r="AI80" s="329">
        <f t="shared" si="1"/>
        <v>3.5</v>
      </c>
      <c r="AJ80" s="329">
        <f t="shared" si="2"/>
        <v>0.3977306750000001</v>
      </c>
      <c r="AK80" s="329">
        <f t="shared" si="3"/>
        <v>15.511496325000003</v>
      </c>
      <c r="AL80" s="329">
        <f t="shared" si="4"/>
        <v>19.011496325000003</v>
      </c>
    </row>
    <row r="81" spans="33:38" ht="12.75">
      <c r="AG81" s="329">
        <f t="shared" si="0"/>
        <v>19.326400154400005</v>
      </c>
      <c r="AH81" s="324">
        <v>36</v>
      </c>
      <c r="AI81" s="329">
        <f t="shared" si="1"/>
        <v>3.6</v>
      </c>
      <c r="AJ81" s="329">
        <f t="shared" si="2"/>
        <v>0.4032410296000001</v>
      </c>
      <c r="AK81" s="329">
        <f t="shared" si="3"/>
        <v>15.726400154400004</v>
      </c>
      <c r="AL81" s="329">
        <f t="shared" si="4"/>
        <v>19.326400154400005</v>
      </c>
    </row>
    <row r="82" spans="33:38" ht="12.75">
      <c r="AG82" s="329">
        <f t="shared" si="0"/>
        <v>19.6338903022</v>
      </c>
      <c r="AH82" s="324">
        <v>37</v>
      </c>
      <c r="AI82" s="329">
        <f t="shared" si="1"/>
        <v>3.7</v>
      </c>
      <c r="AJ82" s="329">
        <f t="shared" si="2"/>
        <v>0.4085612898</v>
      </c>
      <c r="AK82" s="329">
        <f t="shared" si="3"/>
        <v>15.9338903022</v>
      </c>
      <c r="AL82" s="329">
        <f t="shared" si="4"/>
        <v>19.6338903022</v>
      </c>
    </row>
    <row r="83" spans="33:38" ht="12.75">
      <c r="AG83" s="329">
        <f t="shared" si="0"/>
        <v>19.934370792800003</v>
      </c>
      <c r="AH83" s="324">
        <v>38</v>
      </c>
      <c r="AI83" s="329">
        <f t="shared" si="1"/>
        <v>3.8000000000000003</v>
      </c>
      <c r="AJ83" s="329">
        <f t="shared" si="2"/>
        <v>0.4137018152000001</v>
      </c>
      <c r="AK83" s="329">
        <f t="shared" si="3"/>
        <v>16.134370792800002</v>
      </c>
      <c r="AL83" s="329">
        <f t="shared" si="4"/>
        <v>19.934370792800003</v>
      </c>
    </row>
    <row r="84" spans="33:38" ht="12.75">
      <c r="AG84" s="329">
        <f t="shared" si="0"/>
        <v>20.2282456506</v>
      </c>
      <c r="AH84" s="324">
        <v>39</v>
      </c>
      <c r="AI84" s="329">
        <f t="shared" si="1"/>
        <v>3.9000000000000004</v>
      </c>
      <c r="AJ84" s="329">
        <f t="shared" si="2"/>
        <v>0.4186729654000001</v>
      </c>
      <c r="AK84" s="329">
        <f t="shared" si="3"/>
        <v>16.328245650600003</v>
      </c>
      <c r="AL84" s="329">
        <f t="shared" si="4"/>
        <v>20.2282456506</v>
      </c>
    </row>
    <row r="85" spans="33:38" ht="12.75">
      <c r="AG85" s="329">
        <f t="shared" si="0"/>
        <v>20.515918900000003</v>
      </c>
      <c r="AH85" s="324">
        <v>40</v>
      </c>
      <c r="AI85" s="329">
        <f t="shared" si="1"/>
        <v>4</v>
      </c>
      <c r="AJ85" s="329">
        <f t="shared" si="2"/>
        <v>0.42348510000000006</v>
      </c>
      <c r="AK85" s="329">
        <f t="shared" si="3"/>
        <v>16.515918900000003</v>
      </c>
      <c r="AL85" s="329">
        <f t="shared" si="4"/>
        <v>20.515918900000003</v>
      </c>
    </row>
    <row r="86" spans="33:38" ht="12.75">
      <c r="AG86" s="329">
        <f t="shared" si="0"/>
        <v>20.797794565400004</v>
      </c>
      <c r="AH86" s="324">
        <v>41</v>
      </c>
      <c r="AI86" s="329">
        <f t="shared" si="1"/>
        <v>4.1000000000000005</v>
      </c>
      <c r="AJ86" s="329">
        <f t="shared" si="2"/>
        <v>0.4281485786000001</v>
      </c>
      <c r="AK86" s="329">
        <f t="shared" si="3"/>
        <v>16.697794565400002</v>
      </c>
      <c r="AL86" s="329">
        <f t="shared" si="4"/>
        <v>20.797794565400004</v>
      </c>
    </row>
    <row r="87" spans="33:38" ht="12.75">
      <c r="AG87" s="329">
        <f t="shared" si="0"/>
        <v>21.074276671200003</v>
      </c>
      <c r="AH87" s="324">
        <v>42</v>
      </c>
      <c r="AI87" s="329">
        <f t="shared" si="1"/>
        <v>4.2</v>
      </c>
      <c r="AJ87" s="329">
        <f t="shared" si="2"/>
        <v>0.43267376080000014</v>
      </c>
      <c r="AK87" s="329">
        <f t="shared" si="3"/>
        <v>16.874276671200004</v>
      </c>
      <c r="AL87" s="329">
        <f t="shared" si="4"/>
        <v>21.074276671200003</v>
      </c>
    </row>
    <row r="88" spans="33:38" ht="12.75">
      <c r="AG88" s="329">
        <f t="shared" si="0"/>
        <v>21.345769241800006</v>
      </c>
      <c r="AH88" s="324">
        <v>43</v>
      </c>
      <c r="AI88" s="329">
        <f t="shared" si="1"/>
        <v>4.3</v>
      </c>
      <c r="AJ88" s="329">
        <f t="shared" si="2"/>
        <v>0.4370710062000001</v>
      </c>
      <c r="AK88" s="329">
        <f t="shared" si="3"/>
        <v>17.045769241800006</v>
      </c>
      <c r="AL88" s="329">
        <f t="shared" si="4"/>
        <v>21.345769241800006</v>
      </c>
    </row>
    <row r="89" spans="33:38" ht="12.75">
      <c r="AG89" s="329">
        <f t="shared" si="0"/>
        <v>21.612676301600004</v>
      </c>
      <c r="AH89" s="324">
        <v>44</v>
      </c>
      <c r="AI89" s="329">
        <f t="shared" si="1"/>
        <v>4.4</v>
      </c>
      <c r="AJ89" s="329">
        <f t="shared" si="2"/>
        <v>0.4413506744000001</v>
      </c>
      <c r="AK89" s="329">
        <f t="shared" si="3"/>
        <v>17.212676301600002</v>
      </c>
      <c r="AL89" s="329">
        <f t="shared" si="4"/>
        <v>21.612676301600004</v>
      </c>
    </row>
    <row r="90" spans="33:38" ht="12.75">
      <c r="AG90" s="329">
        <f t="shared" si="0"/>
        <v>21.875401875</v>
      </c>
      <c r="AH90" s="324">
        <v>45</v>
      </c>
      <c r="AI90" s="329">
        <f t="shared" si="1"/>
        <v>4.5</v>
      </c>
      <c r="AJ90" s="329">
        <f t="shared" si="2"/>
        <v>0.4455231250000001</v>
      </c>
      <c r="AK90" s="329">
        <f t="shared" si="3"/>
        <v>17.375401875</v>
      </c>
      <c r="AL90" s="329">
        <f t="shared" si="4"/>
        <v>21.875401875</v>
      </c>
    </row>
    <row r="91" spans="33:38" ht="12.75">
      <c r="AG91" s="329">
        <f t="shared" si="0"/>
        <v>22.13434998640001</v>
      </c>
      <c r="AH91" s="324">
        <v>46</v>
      </c>
      <c r="AI91" s="329">
        <f t="shared" si="1"/>
        <v>4.6000000000000005</v>
      </c>
      <c r="AJ91" s="329">
        <f t="shared" si="2"/>
        <v>0.4495987176000002</v>
      </c>
      <c r="AK91" s="329">
        <f t="shared" si="3"/>
        <v>17.53434998640001</v>
      </c>
      <c r="AL91" s="329">
        <f t="shared" si="4"/>
        <v>22.13434998640001</v>
      </c>
    </row>
    <row r="92" spans="33:38" ht="12.75">
      <c r="AG92" s="329">
        <f t="shared" si="0"/>
        <v>22.389924660200002</v>
      </c>
      <c r="AH92" s="324">
        <v>47</v>
      </c>
      <c r="AI92" s="329">
        <f t="shared" si="1"/>
        <v>4.7</v>
      </c>
      <c r="AJ92" s="329">
        <f t="shared" si="2"/>
        <v>0.4535878118000001</v>
      </c>
      <c r="AK92" s="329">
        <f t="shared" si="3"/>
        <v>17.689924660200003</v>
      </c>
      <c r="AL92" s="329">
        <f t="shared" si="4"/>
        <v>22.389924660200002</v>
      </c>
    </row>
    <row r="93" spans="33:38" ht="12.75">
      <c r="AG93" s="329">
        <f t="shared" si="0"/>
        <v>22.6425299208</v>
      </c>
      <c r="AH93" s="324">
        <v>48</v>
      </c>
      <c r="AI93" s="329">
        <f t="shared" si="1"/>
        <v>4.800000000000001</v>
      </c>
      <c r="AJ93" s="329">
        <f t="shared" si="2"/>
        <v>0.45750076720000005</v>
      </c>
      <c r="AK93" s="329">
        <f t="shared" si="3"/>
        <v>17.8425299208</v>
      </c>
      <c r="AL93" s="329">
        <f t="shared" si="4"/>
        <v>22.6425299208</v>
      </c>
    </row>
    <row r="94" spans="33:38" ht="12.75">
      <c r="AG94" s="329">
        <f t="shared" si="0"/>
        <v>22.8925697926</v>
      </c>
      <c r="AH94" s="324">
        <v>49</v>
      </c>
      <c r="AI94" s="329">
        <f t="shared" si="1"/>
        <v>4.9</v>
      </c>
      <c r="AJ94" s="329">
        <f t="shared" si="2"/>
        <v>0.4613479434</v>
      </c>
      <c r="AK94" s="329">
        <f t="shared" si="3"/>
        <v>17.9925697926</v>
      </c>
      <c r="AL94" s="329">
        <f t="shared" si="4"/>
        <v>22.8925697926</v>
      </c>
    </row>
    <row r="95" spans="33:38" ht="12.75">
      <c r="AG95" s="329">
        <f t="shared" si="0"/>
        <v>23.140448300000003</v>
      </c>
      <c r="AH95" s="324">
        <v>50</v>
      </c>
      <c r="AI95" s="329">
        <f t="shared" si="1"/>
        <v>5</v>
      </c>
      <c r="AJ95" s="329">
        <f t="shared" si="2"/>
        <v>0.46513970000000004</v>
      </c>
      <c r="AK95" s="329">
        <f t="shared" si="3"/>
        <v>18.140448300000003</v>
      </c>
      <c r="AL95" s="329">
        <f t="shared" si="4"/>
        <v>23.140448300000003</v>
      </c>
    </row>
    <row r="96" spans="33:38" ht="12.75">
      <c r="AG96" s="329">
        <f t="shared" si="0"/>
        <v>23.3865694674</v>
      </c>
      <c r="AH96" s="324">
        <v>51</v>
      </c>
      <c r="AI96" s="329">
        <f t="shared" si="1"/>
        <v>5.1000000000000005</v>
      </c>
      <c r="AJ96" s="329">
        <f t="shared" si="2"/>
        <v>0.46888639660000003</v>
      </c>
      <c r="AK96" s="329">
        <f t="shared" si="3"/>
        <v>18.2865694674</v>
      </c>
      <c r="AL96" s="329">
        <f t="shared" si="4"/>
        <v>23.3865694674</v>
      </c>
    </row>
    <row r="97" spans="33:38" ht="12.75">
      <c r="AG97" s="329">
        <f t="shared" si="0"/>
        <v>23.631337319200007</v>
      </c>
      <c r="AH97" s="324">
        <v>52</v>
      </c>
      <c r="AI97" s="329">
        <f t="shared" si="1"/>
        <v>5.2</v>
      </c>
      <c r="AJ97" s="329">
        <f t="shared" si="2"/>
        <v>0.4725983928000002</v>
      </c>
      <c r="AK97" s="329">
        <f t="shared" si="3"/>
        <v>18.431337319200008</v>
      </c>
      <c r="AL97" s="329">
        <f t="shared" si="4"/>
        <v>23.631337319200007</v>
      </c>
    </row>
    <row r="98" spans="33:38" ht="12.75">
      <c r="AG98" s="329">
        <f t="shared" si="0"/>
        <v>23.875155879800005</v>
      </c>
      <c r="AH98" s="324">
        <v>53</v>
      </c>
      <c r="AI98" s="329">
        <f t="shared" si="1"/>
        <v>5.300000000000001</v>
      </c>
      <c r="AJ98" s="329">
        <f t="shared" si="2"/>
        <v>0.47628604820000014</v>
      </c>
      <c r="AK98" s="329">
        <f t="shared" si="3"/>
        <v>18.575155879800004</v>
      </c>
      <c r="AL98" s="329">
        <f t="shared" si="4"/>
        <v>23.875155879800005</v>
      </c>
    </row>
    <row r="99" spans="33:38" ht="12.75">
      <c r="AG99" s="329">
        <f t="shared" si="0"/>
        <v>24.1184291736</v>
      </c>
      <c r="AH99" s="324">
        <v>54</v>
      </c>
      <c r="AI99" s="329">
        <f t="shared" si="1"/>
        <v>5.4</v>
      </c>
      <c r="AJ99" s="329">
        <f t="shared" si="2"/>
        <v>0.4799597224</v>
      </c>
      <c r="AK99" s="329">
        <f t="shared" si="3"/>
        <v>18.7184291736</v>
      </c>
      <c r="AL99" s="329">
        <f t="shared" si="4"/>
        <v>24.1184291736</v>
      </c>
    </row>
    <row r="100" spans="33:38" ht="12.75">
      <c r="AG100" s="329">
        <f t="shared" si="0"/>
        <v>24.361561225</v>
      </c>
      <c r="AH100" s="324">
        <v>55</v>
      </c>
      <c r="AI100" s="329">
        <f t="shared" si="1"/>
        <v>5.5</v>
      </c>
      <c r="AJ100" s="329">
        <f t="shared" si="2"/>
        <v>0.483629775</v>
      </c>
      <c r="AK100" s="329">
        <f t="shared" si="3"/>
        <v>18.861561225</v>
      </c>
      <c r="AL100" s="329">
        <f t="shared" si="4"/>
        <v>24.361561225</v>
      </c>
    </row>
    <row r="101" spans="33:38" ht="12.75">
      <c r="AG101" s="329">
        <f t="shared" si="0"/>
        <v>24.604956058400006</v>
      </c>
      <c r="AH101" s="324">
        <v>56</v>
      </c>
      <c r="AI101" s="329">
        <f t="shared" si="1"/>
        <v>5.6000000000000005</v>
      </c>
      <c r="AJ101" s="329">
        <f t="shared" si="2"/>
        <v>0.48730656560000013</v>
      </c>
      <c r="AK101" s="329">
        <f t="shared" si="3"/>
        <v>19.004956058400005</v>
      </c>
      <c r="AL101" s="329">
        <f t="shared" si="4"/>
        <v>24.604956058400006</v>
      </c>
    </row>
    <row r="102" spans="33:38" ht="12.75">
      <c r="AG102" s="329">
        <f t="shared" si="0"/>
        <v>24.8490176982</v>
      </c>
      <c r="AH102" s="324">
        <v>57</v>
      </c>
      <c r="AI102" s="329">
        <f t="shared" si="1"/>
        <v>5.7</v>
      </c>
      <c r="AJ102" s="329">
        <f t="shared" si="2"/>
        <v>0.49100045380000007</v>
      </c>
      <c r="AK102" s="329">
        <f t="shared" si="3"/>
        <v>19.1490176982</v>
      </c>
      <c r="AL102" s="329">
        <f t="shared" si="4"/>
        <v>24.8490176982</v>
      </c>
    </row>
    <row r="103" spans="33:38" ht="12.75">
      <c r="AG103" s="329">
        <f t="shared" si="0"/>
        <v>25.09415016880001</v>
      </c>
      <c r="AH103" s="324">
        <v>58</v>
      </c>
      <c r="AI103" s="329">
        <f t="shared" si="1"/>
        <v>5.800000000000001</v>
      </c>
      <c r="AJ103" s="329">
        <f t="shared" si="2"/>
        <v>0.4947217992000002</v>
      </c>
      <c r="AK103" s="329">
        <f t="shared" si="3"/>
        <v>19.29415016880001</v>
      </c>
      <c r="AL103" s="329">
        <f t="shared" si="4"/>
        <v>25.09415016880001</v>
      </c>
    </row>
    <row r="104" spans="33:38" ht="12.75">
      <c r="AG104" s="329">
        <f t="shared" si="0"/>
        <v>25.340757494600005</v>
      </c>
      <c r="AH104" s="324">
        <v>59</v>
      </c>
      <c r="AI104" s="329">
        <f t="shared" si="1"/>
        <v>5.9</v>
      </c>
      <c r="AJ104" s="329">
        <f t="shared" si="2"/>
        <v>0.49848096140000014</v>
      </c>
      <c r="AK104" s="329">
        <f t="shared" si="3"/>
        <v>19.440757494600007</v>
      </c>
      <c r="AL104" s="329">
        <f t="shared" si="4"/>
        <v>25.340757494600005</v>
      </c>
    </row>
    <row r="105" spans="33:38" ht="12.75">
      <c r="AG105" s="329">
        <f t="shared" si="0"/>
        <v>25.589243700000004</v>
      </c>
      <c r="AH105" s="324">
        <v>60</v>
      </c>
      <c r="AI105" s="329">
        <f t="shared" si="1"/>
        <v>6</v>
      </c>
      <c r="AJ105" s="329">
        <f t="shared" si="2"/>
        <v>0.5022883000000001</v>
      </c>
      <c r="AK105" s="329">
        <f t="shared" si="3"/>
        <v>19.589243700000004</v>
      </c>
      <c r="AL105" s="329">
        <f t="shared" si="4"/>
        <v>25.589243700000004</v>
      </c>
    </row>
    <row r="106" spans="33:38" ht="12.75">
      <c r="AG106" s="329">
        <f t="shared" si="0"/>
        <v>25.840012809400005</v>
      </c>
      <c r="AH106" s="324">
        <v>61</v>
      </c>
      <c r="AI106" s="329">
        <f t="shared" si="1"/>
        <v>6.1000000000000005</v>
      </c>
      <c r="AJ106" s="329">
        <f t="shared" si="2"/>
        <v>0.5061541746000001</v>
      </c>
      <c r="AK106" s="329">
        <f t="shared" si="3"/>
        <v>19.740012809400003</v>
      </c>
      <c r="AL106" s="329">
        <f t="shared" si="4"/>
        <v>25.840012809400005</v>
      </c>
    </row>
    <row r="107" spans="33:38" ht="12.75">
      <c r="AG107" s="329">
        <f t="shared" si="0"/>
        <v>26.093468847200008</v>
      </c>
      <c r="AH107" s="324">
        <v>62</v>
      </c>
      <c r="AI107" s="329">
        <f t="shared" si="1"/>
        <v>6.2</v>
      </c>
      <c r="AJ107" s="329">
        <f t="shared" si="2"/>
        <v>0.5100889448000002</v>
      </c>
      <c r="AK107" s="329">
        <f t="shared" si="3"/>
        <v>19.89346884720001</v>
      </c>
      <c r="AL107" s="329">
        <f t="shared" si="4"/>
        <v>26.093468847200008</v>
      </c>
    </row>
    <row r="108" spans="33:38" ht="12.75">
      <c r="AG108" s="329">
        <f t="shared" si="0"/>
        <v>26.350015837799997</v>
      </c>
      <c r="AH108" s="324">
        <v>63</v>
      </c>
      <c r="AI108" s="329">
        <f t="shared" si="1"/>
        <v>6.300000000000001</v>
      </c>
      <c r="AJ108" s="329">
        <f t="shared" si="2"/>
        <v>0.5141029702</v>
      </c>
      <c r="AK108" s="329">
        <f t="shared" si="3"/>
        <v>20.050015837799997</v>
      </c>
      <c r="AL108" s="329">
        <f t="shared" si="4"/>
        <v>26.350015837799997</v>
      </c>
    </row>
    <row r="109" spans="33:38" ht="12.75">
      <c r="AG109" s="329">
        <f t="shared" si="0"/>
        <v>26.6100578056</v>
      </c>
      <c r="AH109" s="324">
        <v>64</v>
      </c>
      <c r="AI109" s="329">
        <f t="shared" si="1"/>
        <v>6.4</v>
      </c>
      <c r="AJ109" s="329">
        <f t="shared" si="2"/>
        <v>0.5182066103999999</v>
      </c>
      <c r="AK109" s="329">
        <f t="shared" si="3"/>
        <v>20.210057805599998</v>
      </c>
      <c r="AL109" s="329">
        <f t="shared" si="4"/>
        <v>26.6100578056</v>
      </c>
    </row>
    <row r="110" spans="33:38" ht="12.75">
      <c r="AG110" s="329">
        <f aca="true" t="shared" si="5" ref="AG110:AG173">AL110</f>
        <v>26.873998774999997</v>
      </c>
      <c r="AH110" s="324">
        <v>65</v>
      </c>
      <c r="AI110" s="329">
        <f aca="true" t="shared" si="6" ref="AI110:AI173">AH110*$AH$43</f>
        <v>6.5</v>
      </c>
      <c r="AJ110" s="329">
        <f aca="true" t="shared" si="7" ref="AJ110:AJ173">$AJ$36*AI110^3+$AJ$37*AI110^2+$AJ$38*AI110+$AJ$39</f>
        <v>0.5224102249999999</v>
      </c>
      <c r="AK110" s="329">
        <f aca="true" t="shared" si="8" ref="AK110:AK173">AJ110*$AJ$43</f>
        <v>20.373998774999997</v>
      </c>
      <c r="AL110" s="329">
        <f aca="true" t="shared" si="9" ref="AL110:AL173">AI110+AK110</f>
        <v>26.873998774999997</v>
      </c>
    </row>
    <row r="111" spans="33:38" ht="12.75">
      <c r="AG111" s="329">
        <f t="shared" si="5"/>
        <v>27.142242770400003</v>
      </c>
      <c r="AH111" s="324">
        <v>66</v>
      </c>
      <c r="AI111" s="329">
        <f t="shared" si="6"/>
        <v>6.6000000000000005</v>
      </c>
      <c r="AJ111" s="329">
        <f t="shared" si="7"/>
        <v>0.5267241736</v>
      </c>
      <c r="AK111" s="329">
        <f t="shared" si="8"/>
        <v>20.5422427704</v>
      </c>
      <c r="AL111" s="329">
        <f t="shared" si="9"/>
        <v>27.142242770400003</v>
      </c>
    </row>
    <row r="112" spans="33:38" ht="12.75">
      <c r="AG112" s="329">
        <f t="shared" si="5"/>
        <v>27.415193816200006</v>
      </c>
      <c r="AH112" s="324">
        <v>67</v>
      </c>
      <c r="AI112" s="329">
        <f t="shared" si="6"/>
        <v>6.7</v>
      </c>
      <c r="AJ112" s="329">
        <f t="shared" si="7"/>
        <v>0.5311588158000001</v>
      </c>
      <c r="AK112" s="329">
        <f t="shared" si="8"/>
        <v>20.715193816200006</v>
      </c>
      <c r="AL112" s="329">
        <f t="shared" si="9"/>
        <v>27.415193816200006</v>
      </c>
    </row>
    <row r="113" spans="33:38" ht="12.75">
      <c r="AG113" s="329">
        <f t="shared" si="5"/>
        <v>27.6932559368</v>
      </c>
      <c r="AH113" s="324">
        <v>68</v>
      </c>
      <c r="AI113" s="329">
        <f t="shared" si="6"/>
        <v>6.800000000000001</v>
      </c>
      <c r="AJ113" s="329">
        <f t="shared" si="7"/>
        <v>0.5357245112</v>
      </c>
      <c r="AK113" s="329">
        <f t="shared" si="8"/>
        <v>20.8932559368</v>
      </c>
      <c r="AL113" s="329">
        <f t="shared" si="9"/>
        <v>27.6932559368</v>
      </c>
    </row>
    <row r="114" spans="33:38" ht="12.75">
      <c r="AG114" s="329">
        <f t="shared" si="5"/>
        <v>27.97683315660001</v>
      </c>
      <c r="AH114" s="324">
        <v>69</v>
      </c>
      <c r="AI114" s="329">
        <f t="shared" si="6"/>
        <v>6.9</v>
      </c>
      <c r="AJ114" s="329">
        <f t="shared" si="7"/>
        <v>0.5404316194000002</v>
      </c>
      <c r="AK114" s="329">
        <f t="shared" si="8"/>
        <v>21.076833156600006</v>
      </c>
      <c r="AL114" s="329">
        <f t="shared" si="9"/>
        <v>27.97683315660001</v>
      </c>
    </row>
    <row r="115" spans="33:38" ht="12.75">
      <c r="AG115" s="329">
        <f t="shared" si="5"/>
        <v>28.2663295</v>
      </c>
      <c r="AH115" s="324">
        <v>70</v>
      </c>
      <c r="AI115" s="329">
        <f t="shared" si="6"/>
        <v>7</v>
      </c>
      <c r="AJ115" s="329">
        <f t="shared" si="7"/>
        <v>0.5452905</v>
      </c>
      <c r="AK115" s="329">
        <f t="shared" si="8"/>
        <v>21.2663295</v>
      </c>
      <c r="AL115" s="329">
        <f t="shared" si="9"/>
        <v>28.2663295</v>
      </c>
    </row>
    <row r="116" spans="33:38" ht="12.75">
      <c r="AG116" s="329">
        <f t="shared" si="5"/>
        <v>28.5621489914</v>
      </c>
      <c r="AH116" s="324">
        <v>71</v>
      </c>
      <c r="AI116" s="329">
        <f t="shared" si="6"/>
        <v>7.1000000000000005</v>
      </c>
      <c r="AJ116" s="329">
        <f t="shared" si="7"/>
        <v>0.5503115126</v>
      </c>
      <c r="AK116" s="329">
        <f t="shared" si="8"/>
        <v>21.4621489914</v>
      </c>
      <c r="AL116" s="329">
        <f t="shared" si="9"/>
        <v>28.5621489914</v>
      </c>
    </row>
    <row r="117" spans="33:38" ht="12.75">
      <c r="AG117" s="329">
        <f t="shared" si="5"/>
        <v>28.8646956552</v>
      </c>
      <c r="AH117" s="324">
        <v>72</v>
      </c>
      <c r="AI117" s="329">
        <f t="shared" si="6"/>
        <v>7.2</v>
      </c>
      <c r="AJ117" s="329">
        <f t="shared" si="7"/>
        <v>0.5555050168</v>
      </c>
      <c r="AK117" s="329">
        <f t="shared" si="8"/>
        <v>21.6646956552</v>
      </c>
      <c r="AL117" s="329">
        <f t="shared" si="9"/>
        <v>28.8646956552</v>
      </c>
    </row>
    <row r="118" spans="33:38" ht="12.75">
      <c r="AG118" s="329">
        <f t="shared" si="5"/>
        <v>29.1743735158</v>
      </c>
      <c r="AH118" s="324">
        <v>73</v>
      </c>
      <c r="AI118" s="329">
        <f t="shared" si="6"/>
        <v>7.300000000000001</v>
      </c>
      <c r="AJ118" s="329">
        <f t="shared" si="7"/>
        <v>0.5608813722</v>
      </c>
      <c r="AK118" s="329">
        <f t="shared" si="8"/>
        <v>21.8743735158</v>
      </c>
      <c r="AL118" s="329">
        <f t="shared" si="9"/>
        <v>29.1743735158</v>
      </c>
    </row>
    <row r="119" spans="33:38" ht="12.75">
      <c r="AG119" s="329">
        <f t="shared" si="5"/>
        <v>29.49158659759999</v>
      </c>
      <c r="AH119" s="324">
        <v>74</v>
      </c>
      <c r="AI119" s="329">
        <f t="shared" si="6"/>
        <v>7.4</v>
      </c>
      <c r="AJ119" s="329">
        <f t="shared" si="7"/>
        <v>0.5664509383999998</v>
      </c>
      <c r="AK119" s="329">
        <f t="shared" si="8"/>
        <v>22.091586597599992</v>
      </c>
      <c r="AL119" s="329">
        <f t="shared" si="9"/>
        <v>29.49158659759999</v>
      </c>
    </row>
    <row r="120" spans="33:38" ht="12.75">
      <c r="AG120" s="329">
        <f t="shared" si="5"/>
        <v>29.816738925</v>
      </c>
      <c r="AH120" s="324">
        <v>75</v>
      </c>
      <c r="AI120" s="329">
        <f t="shared" si="6"/>
        <v>7.5</v>
      </c>
      <c r="AJ120" s="329">
        <f t="shared" si="7"/>
        <v>0.5722240749999999</v>
      </c>
      <c r="AK120" s="329">
        <f t="shared" si="8"/>
        <v>22.316738925</v>
      </c>
      <c r="AL120" s="329">
        <f t="shared" si="9"/>
        <v>29.816738925</v>
      </c>
    </row>
    <row r="121" spans="33:38" ht="12.75">
      <c r="AG121" s="329">
        <f t="shared" si="5"/>
        <v>30.150234522400005</v>
      </c>
      <c r="AH121" s="324">
        <v>76</v>
      </c>
      <c r="AI121" s="329">
        <f t="shared" si="6"/>
        <v>7.6000000000000005</v>
      </c>
      <c r="AJ121" s="329">
        <f t="shared" si="7"/>
        <v>0.5782111416000001</v>
      </c>
      <c r="AK121" s="329">
        <f t="shared" si="8"/>
        <v>22.550234522400004</v>
      </c>
      <c r="AL121" s="329">
        <f t="shared" si="9"/>
        <v>30.150234522400005</v>
      </c>
    </row>
    <row r="122" spans="33:38" ht="12.75">
      <c r="AG122" s="329">
        <f t="shared" si="5"/>
        <v>30.492477414199996</v>
      </c>
      <c r="AH122" s="324">
        <v>77</v>
      </c>
      <c r="AI122" s="329">
        <f t="shared" si="6"/>
        <v>7.7</v>
      </c>
      <c r="AJ122" s="329">
        <f t="shared" si="7"/>
        <v>0.5844224977999999</v>
      </c>
      <c r="AK122" s="329">
        <f t="shared" si="8"/>
        <v>22.792477414199997</v>
      </c>
      <c r="AL122" s="329">
        <f t="shared" si="9"/>
        <v>30.492477414199996</v>
      </c>
    </row>
    <row r="123" spans="33:38" ht="12.75">
      <c r="AG123" s="329">
        <f t="shared" si="5"/>
        <v>30.84387162480001</v>
      </c>
      <c r="AH123" s="324">
        <v>78</v>
      </c>
      <c r="AI123" s="329">
        <f t="shared" si="6"/>
        <v>7.800000000000001</v>
      </c>
      <c r="AJ123" s="329">
        <f t="shared" si="7"/>
        <v>0.5908685032000002</v>
      </c>
      <c r="AK123" s="329">
        <f t="shared" si="8"/>
        <v>23.04387162480001</v>
      </c>
      <c r="AL123" s="329">
        <f t="shared" si="9"/>
        <v>30.84387162480001</v>
      </c>
    </row>
    <row r="124" spans="33:38" ht="12.75">
      <c r="AG124" s="329">
        <f t="shared" si="5"/>
        <v>31.204821178600007</v>
      </c>
      <c r="AH124" s="324">
        <v>79</v>
      </c>
      <c r="AI124" s="329">
        <f t="shared" si="6"/>
        <v>7.9</v>
      </c>
      <c r="AJ124" s="329">
        <f t="shared" si="7"/>
        <v>0.5975595174000001</v>
      </c>
      <c r="AK124" s="329">
        <f t="shared" si="8"/>
        <v>23.304821178600005</v>
      </c>
      <c r="AL124" s="329">
        <f t="shared" si="9"/>
        <v>31.204821178600007</v>
      </c>
    </row>
    <row r="125" spans="33:38" ht="12.75">
      <c r="AG125" s="329">
        <f t="shared" si="5"/>
        <v>31.5757301</v>
      </c>
      <c r="AH125" s="324">
        <v>80</v>
      </c>
      <c r="AI125" s="329">
        <f t="shared" si="6"/>
        <v>8</v>
      </c>
      <c r="AJ125" s="329">
        <f t="shared" si="7"/>
        <v>0.6045059</v>
      </c>
      <c r="AK125" s="329">
        <f t="shared" si="8"/>
        <v>23.5757301</v>
      </c>
      <c r="AL125" s="329">
        <f t="shared" si="9"/>
        <v>31.5757301</v>
      </c>
    </row>
    <row r="126" spans="33:38" ht="12.75">
      <c r="AG126" s="329">
        <f t="shared" si="5"/>
        <v>31.95700241339999</v>
      </c>
      <c r="AH126" s="324">
        <v>81</v>
      </c>
      <c r="AI126" s="329">
        <f t="shared" si="6"/>
        <v>8.1</v>
      </c>
      <c r="AJ126" s="329">
        <f t="shared" si="7"/>
        <v>0.6117180105999999</v>
      </c>
      <c r="AK126" s="329">
        <f t="shared" si="8"/>
        <v>23.857002413399993</v>
      </c>
      <c r="AL126" s="329">
        <f t="shared" si="9"/>
        <v>31.95700241339999</v>
      </c>
    </row>
    <row r="127" spans="33:38" ht="12.75">
      <c r="AG127" s="329">
        <f t="shared" si="5"/>
        <v>32.3490421432</v>
      </c>
      <c r="AH127" s="324">
        <v>82</v>
      </c>
      <c r="AI127" s="329">
        <f t="shared" si="6"/>
        <v>8.200000000000001</v>
      </c>
      <c r="AJ127" s="329">
        <f t="shared" si="7"/>
        <v>0.6192062088000001</v>
      </c>
      <c r="AK127" s="329">
        <f t="shared" si="8"/>
        <v>24.149042143200003</v>
      </c>
      <c r="AL127" s="329">
        <f t="shared" si="9"/>
        <v>32.3490421432</v>
      </c>
    </row>
    <row r="128" spans="33:38" ht="12.75">
      <c r="AG128" s="329">
        <f t="shared" si="5"/>
        <v>32.75225331380001</v>
      </c>
      <c r="AH128" s="324">
        <v>83</v>
      </c>
      <c r="AI128" s="329">
        <f t="shared" si="6"/>
        <v>8.3</v>
      </c>
      <c r="AJ128" s="329">
        <f t="shared" si="7"/>
        <v>0.6269808542000002</v>
      </c>
      <c r="AK128" s="329">
        <f t="shared" si="8"/>
        <v>24.452253313800007</v>
      </c>
      <c r="AL128" s="329">
        <f t="shared" si="9"/>
        <v>32.75225331380001</v>
      </c>
    </row>
    <row r="129" spans="33:38" ht="12.75">
      <c r="AG129" s="329">
        <f t="shared" si="5"/>
        <v>33.1670399496</v>
      </c>
      <c r="AH129" s="324">
        <v>84</v>
      </c>
      <c r="AI129" s="329">
        <f t="shared" si="6"/>
        <v>8.4</v>
      </c>
      <c r="AJ129" s="329">
        <f t="shared" si="7"/>
        <v>0.6350523064000001</v>
      </c>
      <c r="AK129" s="329">
        <f t="shared" si="8"/>
        <v>24.767039949600004</v>
      </c>
      <c r="AL129" s="329">
        <f t="shared" si="9"/>
        <v>33.1670399496</v>
      </c>
    </row>
    <row r="130" spans="33:38" ht="12.75">
      <c r="AG130" s="329">
        <f t="shared" si="5"/>
        <v>33.593806075</v>
      </c>
      <c r="AH130" s="324">
        <v>85</v>
      </c>
      <c r="AI130" s="329">
        <f t="shared" si="6"/>
        <v>8.5</v>
      </c>
      <c r="AJ130" s="329">
        <f t="shared" si="7"/>
        <v>0.6434309250000002</v>
      </c>
      <c r="AK130" s="329">
        <f t="shared" si="8"/>
        <v>25.093806075000007</v>
      </c>
      <c r="AL130" s="329">
        <f t="shared" si="9"/>
        <v>33.593806075</v>
      </c>
    </row>
    <row r="131" spans="33:38" ht="12.75">
      <c r="AG131" s="329">
        <f t="shared" si="5"/>
        <v>34.03295571440001</v>
      </c>
      <c r="AH131" s="324">
        <v>86</v>
      </c>
      <c r="AI131" s="329">
        <f t="shared" si="6"/>
        <v>8.6</v>
      </c>
      <c r="AJ131" s="329">
        <f t="shared" si="7"/>
        <v>0.6521270696000002</v>
      </c>
      <c r="AK131" s="329">
        <f t="shared" si="8"/>
        <v>25.43295571440001</v>
      </c>
      <c r="AL131" s="329">
        <f t="shared" si="9"/>
        <v>34.03295571440001</v>
      </c>
    </row>
    <row r="132" spans="33:38" ht="12.75">
      <c r="AG132" s="329">
        <f t="shared" si="5"/>
        <v>34.4848928922</v>
      </c>
      <c r="AH132" s="324">
        <v>87</v>
      </c>
      <c r="AI132" s="329">
        <f t="shared" si="6"/>
        <v>8.700000000000001</v>
      </c>
      <c r="AJ132" s="329">
        <f t="shared" si="7"/>
        <v>0.6611510998</v>
      </c>
      <c r="AK132" s="329">
        <f t="shared" si="8"/>
        <v>25.7848928922</v>
      </c>
      <c r="AL132" s="329">
        <f t="shared" si="9"/>
        <v>34.4848928922</v>
      </c>
    </row>
    <row r="133" spans="33:38" ht="12.75">
      <c r="AG133" s="329">
        <f t="shared" si="5"/>
        <v>34.95002163280001</v>
      </c>
      <c r="AH133" s="324">
        <v>88</v>
      </c>
      <c r="AI133" s="329">
        <f t="shared" si="6"/>
        <v>8.8</v>
      </c>
      <c r="AJ133" s="329">
        <f t="shared" si="7"/>
        <v>0.6705133752000002</v>
      </c>
      <c r="AK133" s="329">
        <f t="shared" si="8"/>
        <v>26.15002163280001</v>
      </c>
      <c r="AL133" s="329">
        <f t="shared" si="9"/>
        <v>34.95002163280001</v>
      </c>
    </row>
    <row r="134" spans="33:38" ht="12.75">
      <c r="AG134" s="329">
        <f t="shared" si="5"/>
        <v>35.4287459606</v>
      </c>
      <c r="AH134" s="324">
        <v>89</v>
      </c>
      <c r="AI134" s="329">
        <f t="shared" si="6"/>
        <v>8.9</v>
      </c>
      <c r="AJ134" s="329">
        <f t="shared" si="7"/>
        <v>0.6802242553999999</v>
      </c>
      <c r="AK134" s="329">
        <f t="shared" si="8"/>
        <v>26.528745960599995</v>
      </c>
      <c r="AL134" s="329">
        <f t="shared" si="9"/>
        <v>35.4287459606</v>
      </c>
    </row>
    <row r="135" spans="33:38" ht="12.75">
      <c r="AG135" s="329">
        <f t="shared" si="5"/>
        <v>35.921469900000005</v>
      </c>
      <c r="AH135" s="324">
        <v>90</v>
      </c>
      <c r="AI135" s="329">
        <f t="shared" si="6"/>
        <v>9</v>
      </c>
      <c r="AJ135" s="329">
        <f t="shared" si="7"/>
        <v>0.6902941000000001</v>
      </c>
      <c r="AK135" s="329">
        <f t="shared" si="8"/>
        <v>26.921469900000005</v>
      </c>
      <c r="AL135" s="329">
        <f t="shared" si="9"/>
        <v>35.921469900000005</v>
      </c>
    </row>
    <row r="136" spans="33:38" ht="12.75">
      <c r="AG136" s="329">
        <f t="shared" si="5"/>
        <v>36.428597475400004</v>
      </c>
      <c r="AH136" s="324">
        <v>91</v>
      </c>
      <c r="AI136" s="329">
        <f t="shared" si="6"/>
        <v>9.1</v>
      </c>
      <c r="AJ136" s="329">
        <f t="shared" si="7"/>
        <v>0.7007332686000002</v>
      </c>
      <c r="AK136" s="329">
        <f t="shared" si="8"/>
        <v>27.328597475400006</v>
      </c>
      <c r="AL136" s="329">
        <f t="shared" si="9"/>
        <v>36.428597475400004</v>
      </c>
    </row>
    <row r="137" spans="33:38" ht="12.75">
      <c r="AG137" s="329">
        <f t="shared" si="5"/>
        <v>36.95053271120002</v>
      </c>
      <c r="AH137" s="324">
        <v>92</v>
      </c>
      <c r="AI137" s="329">
        <f t="shared" si="6"/>
        <v>9.200000000000001</v>
      </c>
      <c r="AJ137" s="329">
        <f t="shared" si="7"/>
        <v>0.7115521208000005</v>
      </c>
      <c r="AK137" s="329">
        <f t="shared" si="8"/>
        <v>27.75053271120002</v>
      </c>
      <c r="AL137" s="329">
        <f t="shared" si="9"/>
        <v>36.95053271120002</v>
      </c>
    </row>
    <row r="138" spans="33:38" ht="12.75">
      <c r="AG138" s="329">
        <f t="shared" si="5"/>
        <v>37.48767963180001</v>
      </c>
      <c r="AH138" s="324">
        <v>93</v>
      </c>
      <c r="AI138" s="329">
        <f t="shared" si="6"/>
        <v>9.3</v>
      </c>
      <c r="AJ138" s="329">
        <f t="shared" si="7"/>
        <v>0.7227610162000003</v>
      </c>
      <c r="AK138" s="329">
        <f t="shared" si="8"/>
        <v>28.187679631800012</v>
      </c>
      <c r="AL138" s="329">
        <f t="shared" si="9"/>
        <v>37.48767963180001</v>
      </c>
    </row>
    <row r="139" spans="33:38" ht="12.75">
      <c r="AG139" s="329">
        <f t="shared" si="5"/>
        <v>38.040442261600006</v>
      </c>
      <c r="AH139" s="324">
        <v>94</v>
      </c>
      <c r="AI139" s="329">
        <f t="shared" si="6"/>
        <v>9.4</v>
      </c>
      <c r="AJ139" s="329">
        <f t="shared" si="7"/>
        <v>0.7343703144000001</v>
      </c>
      <c r="AK139" s="329">
        <f t="shared" si="8"/>
        <v>28.640442261600004</v>
      </c>
      <c r="AL139" s="329">
        <f t="shared" si="9"/>
        <v>38.040442261600006</v>
      </c>
    </row>
    <row r="140" spans="33:38" ht="12.75">
      <c r="AG140" s="329">
        <f t="shared" si="5"/>
        <v>38.60922462500001</v>
      </c>
      <c r="AH140" s="324">
        <v>95</v>
      </c>
      <c r="AI140" s="329">
        <f t="shared" si="6"/>
        <v>9.5</v>
      </c>
      <c r="AJ140" s="329">
        <f t="shared" si="7"/>
        <v>0.7463903750000002</v>
      </c>
      <c r="AK140" s="329">
        <f t="shared" si="8"/>
        <v>29.109224625000007</v>
      </c>
      <c r="AL140" s="329">
        <f t="shared" si="9"/>
        <v>38.60922462500001</v>
      </c>
    </row>
    <row r="141" spans="33:38" ht="12.75">
      <c r="AG141" s="329">
        <f t="shared" si="5"/>
        <v>39.1944307464</v>
      </c>
      <c r="AH141" s="324">
        <v>96</v>
      </c>
      <c r="AI141" s="329">
        <f t="shared" si="6"/>
        <v>9.600000000000001</v>
      </c>
      <c r="AJ141" s="329">
        <f t="shared" si="7"/>
        <v>0.7588315576000001</v>
      </c>
      <c r="AK141" s="329">
        <f t="shared" si="8"/>
        <v>29.594430746400004</v>
      </c>
      <c r="AL141" s="329">
        <f t="shared" si="9"/>
        <v>39.1944307464</v>
      </c>
    </row>
    <row r="142" spans="33:38" ht="12.75">
      <c r="AG142" s="329">
        <f t="shared" si="5"/>
        <v>39.7964646502</v>
      </c>
      <c r="AH142" s="324">
        <v>97</v>
      </c>
      <c r="AI142" s="329">
        <f t="shared" si="6"/>
        <v>9.700000000000001</v>
      </c>
      <c r="AJ142" s="329">
        <f t="shared" si="7"/>
        <v>0.7717042218</v>
      </c>
      <c r="AK142" s="329">
        <f t="shared" si="8"/>
        <v>30.096464650199998</v>
      </c>
      <c r="AL142" s="329">
        <f t="shared" si="9"/>
        <v>39.7964646502</v>
      </c>
    </row>
    <row r="143" spans="33:38" ht="12.75">
      <c r="AG143" s="329">
        <f t="shared" si="5"/>
        <v>40.4157303608</v>
      </c>
      <c r="AH143" s="324">
        <v>98</v>
      </c>
      <c r="AI143" s="329">
        <f t="shared" si="6"/>
        <v>9.8</v>
      </c>
      <c r="AJ143" s="329">
        <f t="shared" si="7"/>
        <v>0.7850187271999999</v>
      </c>
      <c r="AK143" s="329">
        <f t="shared" si="8"/>
        <v>30.615730360799994</v>
      </c>
      <c r="AL143" s="329">
        <f t="shared" si="9"/>
        <v>40.4157303608</v>
      </c>
    </row>
    <row r="144" spans="33:38" ht="12.75">
      <c r="AG144" s="329">
        <f t="shared" si="5"/>
        <v>41.052631902600005</v>
      </c>
      <c r="AH144" s="324">
        <v>99</v>
      </c>
      <c r="AI144" s="329">
        <f t="shared" si="6"/>
        <v>9.9</v>
      </c>
      <c r="AJ144" s="329">
        <f t="shared" si="7"/>
        <v>0.7987854334000001</v>
      </c>
      <c r="AK144" s="329">
        <f t="shared" si="8"/>
        <v>31.152631902600003</v>
      </c>
      <c r="AL144" s="329">
        <f t="shared" si="9"/>
        <v>41.052631902600005</v>
      </c>
    </row>
    <row r="145" spans="33:38" ht="12.75">
      <c r="AG145" s="329">
        <f t="shared" si="5"/>
        <v>41.7075733</v>
      </c>
      <c r="AH145" s="324">
        <v>100</v>
      </c>
      <c r="AI145" s="329">
        <f t="shared" si="6"/>
        <v>10</v>
      </c>
      <c r="AJ145" s="329">
        <f t="shared" si="7"/>
        <v>0.8130147</v>
      </c>
      <c r="AK145" s="329">
        <f t="shared" si="8"/>
        <v>31.7075733</v>
      </c>
      <c r="AL145" s="329">
        <f t="shared" si="9"/>
        <v>41.7075733</v>
      </c>
    </row>
    <row r="146" spans="33:38" ht="12.75">
      <c r="AG146" s="329">
        <f t="shared" si="5"/>
        <v>42.38095857740001</v>
      </c>
      <c r="AH146" s="324">
        <v>101</v>
      </c>
      <c r="AI146" s="329">
        <f t="shared" si="6"/>
        <v>10.100000000000001</v>
      </c>
      <c r="AJ146" s="329">
        <f t="shared" si="7"/>
        <v>0.8277168866000001</v>
      </c>
      <c r="AK146" s="329">
        <f t="shared" si="8"/>
        <v>32.28095857740001</v>
      </c>
      <c r="AL146" s="329">
        <f t="shared" si="9"/>
        <v>42.38095857740001</v>
      </c>
    </row>
    <row r="147" spans="33:38" ht="12.75">
      <c r="AG147" s="329">
        <f t="shared" si="5"/>
        <v>43.07319175920001</v>
      </c>
      <c r="AH147" s="324">
        <v>102</v>
      </c>
      <c r="AI147" s="329">
        <f t="shared" si="6"/>
        <v>10.200000000000001</v>
      </c>
      <c r="AJ147" s="329">
        <f t="shared" si="7"/>
        <v>0.8429023528</v>
      </c>
      <c r="AK147" s="329">
        <f t="shared" si="8"/>
        <v>32.873191759200004</v>
      </c>
      <c r="AL147" s="329">
        <f t="shared" si="9"/>
        <v>43.07319175920001</v>
      </c>
    </row>
    <row r="148" spans="33:38" ht="12.75">
      <c r="AG148" s="329">
        <f t="shared" si="5"/>
        <v>43.78467686980001</v>
      </c>
      <c r="AH148" s="324">
        <v>103</v>
      </c>
      <c r="AI148" s="329">
        <f t="shared" si="6"/>
        <v>10.3</v>
      </c>
      <c r="AJ148" s="329">
        <f t="shared" si="7"/>
        <v>0.8585814582000003</v>
      </c>
      <c r="AK148" s="329">
        <f t="shared" si="8"/>
        <v>33.48467686980001</v>
      </c>
      <c r="AL148" s="329">
        <f t="shared" si="9"/>
        <v>43.78467686980001</v>
      </c>
    </row>
    <row r="149" spans="33:38" ht="12.75">
      <c r="AG149" s="329">
        <f t="shared" si="5"/>
        <v>44.51581793360002</v>
      </c>
      <c r="AH149" s="324">
        <v>104</v>
      </c>
      <c r="AI149" s="329">
        <f t="shared" si="6"/>
        <v>10.4</v>
      </c>
      <c r="AJ149" s="329">
        <f t="shared" si="7"/>
        <v>0.8747645624000006</v>
      </c>
      <c r="AK149" s="329">
        <f t="shared" si="8"/>
        <v>34.11581793360002</v>
      </c>
      <c r="AL149" s="329">
        <f t="shared" si="9"/>
        <v>44.51581793360002</v>
      </c>
    </row>
    <row r="150" spans="33:38" ht="12.75">
      <c r="AG150" s="329">
        <f t="shared" si="5"/>
        <v>45.267018975000006</v>
      </c>
      <c r="AH150" s="324">
        <v>105</v>
      </c>
      <c r="AI150" s="329">
        <f t="shared" si="6"/>
        <v>10.5</v>
      </c>
      <c r="AJ150" s="329">
        <f t="shared" si="7"/>
        <v>0.8914620250000002</v>
      </c>
      <c r="AK150" s="329">
        <f t="shared" si="8"/>
        <v>34.767018975000006</v>
      </c>
      <c r="AL150" s="329">
        <f t="shared" si="9"/>
        <v>45.267018975000006</v>
      </c>
    </row>
    <row r="151" spans="33:38" ht="12.75">
      <c r="AG151" s="329">
        <f t="shared" si="5"/>
        <v>46.03868401840003</v>
      </c>
      <c r="AH151" s="324">
        <v>106</v>
      </c>
      <c r="AI151" s="329">
        <f t="shared" si="6"/>
        <v>10.600000000000001</v>
      </c>
      <c r="AJ151" s="329">
        <f t="shared" si="7"/>
        <v>0.9086842056000007</v>
      </c>
      <c r="AK151" s="329">
        <f t="shared" si="8"/>
        <v>35.43868401840003</v>
      </c>
      <c r="AL151" s="329">
        <f t="shared" si="9"/>
        <v>46.03868401840003</v>
      </c>
    </row>
    <row r="152" spans="33:38" ht="12.75">
      <c r="AG152" s="329">
        <f t="shared" si="5"/>
        <v>46.8312170882</v>
      </c>
      <c r="AH152" s="324">
        <v>107</v>
      </c>
      <c r="AI152" s="329">
        <f t="shared" si="6"/>
        <v>10.700000000000001</v>
      </c>
      <c r="AJ152" s="329">
        <f t="shared" si="7"/>
        <v>0.9264414637999999</v>
      </c>
      <c r="AK152" s="329">
        <f t="shared" si="8"/>
        <v>36.131217088199996</v>
      </c>
      <c r="AL152" s="329">
        <f t="shared" si="9"/>
        <v>46.8312170882</v>
      </c>
    </row>
    <row r="153" spans="33:38" ht="12.75">
      <c r="AG153" s="329">
        <f t="shared" si="5"/>
        <v>47.6450222088</v>
      </c>
      <c r="AH153" s="324">
        <v>108</v>
      </c>
      <c r="AI153" s="329">
        <f t="shared" si="6"/>
        <v>10.8</v>
      </c>
      <c r="AJ153" s="329">
        <f t="shared" si="7"/>
        <v>0.9447441592</v>
      </c>
      <c r="AK153" s="329">
        <f t="shared" si="8"/>
        <v>36.845022208799996</v>
      </c>
      <c r="AL153" s="329">
        <f t="shared" si="9"/>
        <v>47.6450222088</v>
      </c>
    </row>
    <row r="154" spans="33:38" ht="12.75">
      <c r="AG154" s="329">
        <f t="shared" si="5"/>
        <v>48.4805034046</v>
      </c>
      <c r="AH154" s="324">
        <v>109</v>
      </c>
      <c r="AI154" s="329">
        <f t="shared" si="6"/>
        <v>10.9</v>
      </c>
      <c r="AJ154" s="329">
        <f t="shared" si="7"/>
        <v>0.9636026514000001</v>
      </c>
      <c r="AK154" s="329">
        <f t="shared" si="8"/>
        <v>37.5805034046</v>
      </c>
      <c r="AL154" s="329">
        <f t="shared" si="9"/>
        <v>48.4805034046</v>
      </c>
    </row>
    <row r="155" spans="33:38" ht="12.75">
      <c r="AG155" s="329">
        <f t="shared" si="5"/>
        <v>49.3380647</v>
      </c>
      <c r="AH155" s="324">
        <v>110</v>
      </c>
      <c r="AI155" s="329">
        <f t="shared" si="6"/>
        <v>11</v>
      </c>
      <c r="AJ155" s="329">
        <f t="shared" si="7"/>
        <v>0.9830272999999999</v>
      </c>
      <c r="AK155" s="329">
        <f t="shared" si="8"/>
        <v>38.3380647</v>
      </c>
      <c r="AL155" s="329">
        <f t="shared" si="9"/>
        <v>49.3380647</v>
      </c>
    </row>
    <row r="156" spans="33:38" ht="12.75">
      <c r="AG156" s="329">
        <f t="shared" si="5"/>
        <v>50.21811011940002</v>
      </c>
      <c r="AH156" s="324">
        <v>111</v>
      </c>
      <c r="AI156" s="329">
        <f t="shared" si="6"/>
        <v>11.100000000000001</v>
      </c>
      <c r="AJ156" s="329">
        <f t="shared" si="7"/>
        <v>1.0030284646000005</v>
      </c>
      <c r="AK156" s="329">
        <f t="shared" si="8"/>
        <v>39.11811011940002</v>
      </c>
      <c r="AL156" s="329">
        <f t="shared" si="9"/>
        <v>50.21811011940002</v>
      </c>
    </row>
    <row r="157" spans="33:38" ht="12.75">
      <c r="AG157" s="329">
        <f t="shared" si="5"/>
        <v>51.121043687200014</v>
      </c>
      <c r="AH157" s="324">
        <v>112</v>
      </c>
      <c r="AI157" s="329">
        <f t="shared" si="6"/>
        <v>11.200000000000001</v>
      </c>
      <c r="AJ157" s="329">
        <f t="shared" si="7"/>
        <v>1.0236165048000003</v>
      </c>
      <c r="AK157" s="329">
        <f t="shared" si="8"/>
        <v>39.92104368720001</v>
      </c>
      <c r="AL157" s="329">
        <f t="shared" si="9"/>
        <v>51.121043687200014</v>
      </c>
    </row>
    <row r="158" spans="33:38" ht="12.75">
      <c r="AG158" s="329">
        <f t="shared" si="5"/>
        <v>52.04726942780002</v>
      </c>
      <c r="AH158" s="324">
        <v>113</v>
      </c>
      <c r="AI158" s="329">
        <f t="shared" si="6"/>
        <v>11.3</v>
      </c>
      <c r="AJ158" s="329">
        <f t="shared" si="7"/>
        <v>1.0448017802000005</v>
      </c>
      <c r="AK158" s="329">
        <f t="shared" si="8"/>
        <v>40.74726942780002</v>
      </c>
      <c r="AL158" s="329">
        <f t="shared" si="9"/>
        <v>52.04726942780002</v>
      </c>
    </row>
    <row r="159" spans="33:38" ht="12.75">
      <c r="AG159" s="329">
        <f t="shared" si="5"/>
        <v>52.9971913656</v>
      </c>
      <c r="AH159" s="324">
        <v>114</v>
      </c>
      <c r="AI159" s="329">
        <f t="shared" si="6"/>
        <v>11.4</v>
      </c>
      <c r="AJ159" s="329">
        <f t="shared" si="7"/>
        <v>1.0665946504000001</v>
      </c>
      <c r="AK159" s="329">
        <f t="shared" si="8"/>
        <v>41.597191365600004</v>
      </c>
      <c r="AL159" s="329">
        <f t="shared" si="9"/>
        <v>52.9971913656</v>
      </c>
    </row>
    <row r="160" spans="33:38" ht="12.75">
      <c r="AG160" s="329">
        <f t="shared" si="5"/>
        <v>53.97121352500001</v>
      </c>
      <c r="AH160" s="324">
        <v>115</v>
      </c>
      <c r="AI160" s="329">
        <f t="shared" si="6"/>
        <v>11.5</v>
      </c>
      <c r="AJ160" s="329">
        <f t="shared" si="7"/>
        <v>1.0890054750000002</v>
      </c>
      <c r="AK160" s="329">
        <f t="shared" si="8"/>
        <v>42.47121352500001</v>
      </c>
      <c r="AL160" s="329">
        <f t="shared" si="9"/>
        <v>53.97121352500001</v>
      </c>
    </row>
    <row r="161" spans="33:38" ht="12.75">
      <c r="AG161" s="329">
        <f t="shared" si="5"/>
        <v>54.96973993040003</v>
      </c>
      <c r="AH161" s="324">
        <v>116</v>
      </c>
      <c r="AI161" s="329">
        <f t="shared" si="6"/>
        <v>11.600000000000001</v>
      </c>
      <c r="AJ161" s="329">
        <f t="shared" si="7"/>
        <v>1.1120446136000008</v>
      </c>
      <c r="AK161" s="329">
        <f t="shared" si="8"/>
        <v>43.36973993040003</v>
      </c>
      <c r="AL161" s="329">
        <f t="shared" si="9"/>
        <v>54.96973993040003</v>
      </c>
    </row>
    <row r="162" spans="33:38" ht="12.75">
      <c r="AG162" s="329">
        <f t="shared" si="5"/>
        <v>55.99317460620003</v>
      </c>
      <c r="AH162" s="324">
        <v>117</v>
      </c>
      <c r="AI162" s="329">
        <f t="shared" si="6"/>
        <v>11.700000000000001</v>
      </c>
      <c r="AJ162" s="329">
        <f t="shared" si="7"/>
        <v>1.1357224258000007</v>
      </c>
      <c r="AK162" s="329">
        <f t="shared" si="8"/>
        <v>44.293174606200026</v>
      </c>
      <c r="AL162" s="329">
        <f t="shared" si="9"/>
        <v>55.99317460620003</v>
      </c>
    </row>
    <row r="163" spans="33:38" ht="12.75">
      <c r="AG163" s="329">
        <f t="shared" si="5"/>
        <v>57.04192157680001</v>
      </c>
      <c r="AH163" s="324">
        <v>118</v>
      </c>
      <c r="AI163" s="329">
        <f t="shared" si="6"/>
        <v>11.8</v>
      </c>
      <c r="AJ163" s="329">
        <f t="shared" si="7"/>
        <v>1.1600492712000003</v>
      </c>
      <c r="AK163" s="329">
        <f t="shared" si="8"/>
        <v>45.24192157680001</v>
      </c>
      <c r="AL163" s="329">
        <f t="shared" si="9"/>
        <v>57.04192157680001</v>
      </c>
    </row>
    <row r="164" spans="33:38" ht="12.75">
      <c r="AG164" s="329">
        <f t="shared" si="5"/>
        <v>58.11638486660001</v>
      </c>
      <c r="AH164" s="324">
        <v>119</v>
      </c>
      <c r="AI164" s="329">
        <f t="shared" si="6"/>
        <v>11.9</v>
      </c>
      <c r="AJ164" s="329">
        <f t="shared" si="7"/>
        <v>1.1850355094000002</v>
      </c>
      <c r="AK164" s="329">
        <f t="shared" si="8"/>
        <v>46.21638486660001</v>
      </c>
      <c r="AL164" s="329">
        <f t="shared" si="9"/>
        <v>58.11638486660001</v>
      </c>
    </row>
    <row r="165" spans="33:38" ht="12.75">
      <c r="AG165" s="329">
        <f t="shared" si="5"/>
        <v>59.21696850000002</v>
      </c>
      <c r="AH165" s="324">
        <v>120</v>
      </c>
      <c r="AI165" s="329">
        <f t="shared" si="6"/>
        <v>12</v>
      </c>
      <c r="AJ165" s="329">
        <f t="shared" si="7"/>
        <v>1.2106915000000005</v>
      </c>
      <c r="AK165" s="329">
        <f t="shared" si="8"/>
        <v>47.21696850000002</v>
      </c>
      <c r="AL165" s="329">
        <f t="shared" si="9"/>
        <v>59.21696850000002</v>
      </c>
    </row>
    <row r="166" spans="33:38" ht="12.75">
      <c r="AG166" s="329">
        <f t="shared" si="5"/>
        <v>60.344076501400046</v>
      </c>
      <c r="AH166" s="324">
        <v>121</v>
      </c>
      <c r="AI166" s="329">
        <f t="shared" si="6"/>
        <v>12.100000000000001</v>
      </c>
      <c r="AJ166" s="329">
        <f t="shared" si="7"/>
        <v>1.237027602600001</v>
      </c>
      <c r="AK166" s="329">
        <f t="shared" si="8"/>
        <v>48.244076501400045</v>
      </c>
      <c r="AL166" s="329">
        <f t="shared" si="9"/>
        <v>60.344076501400046</v>
      </c>
    </row>
    <row r="167" spans="33:38" ht="12.75">
      <c r="AG167" s="329">
        <f t="shared" si="5"/>
        <v>61.498112895200016</v>
      </c>
      <c r="AH167" s="324">
        <v>122</v>
      </c>
      <c r="AI167" s="329">
        <f t="shared" si="6"/>
        <v>12.200000000000001</v>
      </c>
      <c r="AJ167" s="329">
        <f t="shared" si="7"/>
        <v>1.2640541768000004</v>
      </c>
      <c r="AK167" s="329">
        <f t="shared" si="8"/>
        <v>49.29811289520001</v>
      </c>
      <c r="AL167" s="329">
        <f t="shared" si="9"/>
        <v>61.498112895200016</v>
      </c>
    </row>
    <row r="168" spans="33:38" ht="12.75">
      <c r="AG168" s="329">
        <f t="shared" si="5"/>
        <v>62.679481705800015</v>
      </c>
      <c r="AH168" s="324">
        <v>123</v>
      </c>
      <c r="AI168" s="329">
        <f t="shared" si="6"/>
        <v>12.3</v>
      </c>
      <c r="AJ168" s="329">
        <f t="shared" si="7"/>
        <v>1.2917815822000003</v>
      </c>
      <c r="AK168" s="329">
        <f t="shared" si="8"/>
        <v>50.37948170580001</v>
      </c>
      <c r="AL168" s="329">
        <f t="shared" si="9"/>
        <v>62.679481705800015</v>
      </c>
    </row>
    <row r="169" spans="33:38" ht="12.75">
      <c r="AG169" s="329">
        <f t="shared" si="5"/>
        <v>63.888586957600026</v>
      </c>
      <c r="AH169" s="324">
        <v>124</v>
      </c>
      <c r="AI169" s="329">
        <f t="shared" si="6"/>
        <v>12.4</v>
      </c>
      <c r="AJ169" s="329">
        <f t="shared" si="7"/>
        <v>1.3202201784000007</v>
      </c>
      <c r="AK169" s="329">
        <f t="shared" si="8"/>
        <v>51.48858695760003</v>
      </c>
      <c r="AL169" s="329">
        <f t="shared" si="9"/>
        <v>63.888586957600026</v>
      </c>
    </row>
    <row r="170" spans="33:38" ht="12.75">
      <c r="AG170" s="329">
        <f t="shared" si="5"/>
        <v>65.12583267500003</v>
      </c>
      <c r="AH170" s="324">
        <v>125</v>
      </c>
      <c r="AI170" s="329">
        <f t="shared" si="6"/>
        <v>12.5</v>
      </c>
      <c r="AJ170" s="329">
        <f t="shared" si="7"/>
        <v>1.3493803250000005</v>
      </c>
      <c r="AK170" s="329">
        <f t="shared" si="8"/>
        <v>52.62583267500002</v>
      </c>
      <c r="AL170" s="329">
        <f t="shared" si="9"/>
        <v>65.12583267500003</v>
      </c>
    </row>
    <row r="171" spans="33:38" ht="12.75">
      <c r="AG171" s="329">
        <f t="shared" si="5"/>
        <v>66.39162288240001</v>
      </c>
      <c r="AH171" s="324">
        <v>126</v>
      </c>
      <c r="AI171" s="329">
        <f t="shared" si="6"/>
        <v>12.600000000000001</v>
      </c>
      <c r="AJ171" s="329">
        <f t="shared" si="7"/>
        <v>1.3792723816000005</v>
      </c>
      <c r="AK171" s="329">
        <f t="shared" si="8"/>
        <v>53.79162288240002</v>
      </c>
      <c r="AL171" s="329">
        <f t="shared" si="9"/>
        <v>66.39162288240001</v>
      </c>
    </row>
    <row r="172" spans="33:38" ht="12.75">
      <c r="AG172" s="329">
        <f t="shared" si="5"/>
        <v>67.6863616042</v>
      </c>
      <c r="AH172" s="324">
        <v>127</v>
      </c>
      <c r="AI172" s="329">
        <f t="shared" si="6"/>
        <v>12.700000000000001</v>
      </c>
      <c r="AJ172" s="329">
        <f t="shared" si="7"/>
        <v>1.4099067078</v>
      </c>
      <c r="AK172" s="329">
        <f t="shared" si="8"/>
        <v>54.9863616042</v>
      </c>
      <c r="AL172" s="329">
        <f t="shared" si="9"/>
        <v>67.6863616042</v>
      </c>
    </row>
    <row r="173" spans="33:38" ht="12.75">
      <c r="AG173" s="329">
        <f t="shared" si="5"/>
        <v>69.0104528648</v>
      </c>
      <c r="AH173" s="324">
        <v>128</v>
      </c>
      <c r="AI173" s="329">
        <f t="shared" si="6"/>
        <v>12.8</v>
      </c>
      <c r="AJ173" s="329">
        <f t="shared" si="7"/>
        <v>1.4412936632</v>
      </c>
      <c r="AK173" s="329">
        <f t="shared" si="8"/>
        <v>56.2104528648</v>
      </c>
      <c r="AL173" s="329">
        <f t="shared" si="9"/>
        <v>69.0104528648</v>
      </c>
    </row>
    <row r="174" spans="33:38" ht="12.75">
      <c r="AG174" s="329">
        <f aca="true" t="shared" si="10" ref="AG174:AG237">AL174</f>
        <v>70.3643006886</v>
      </c>
      <c r="AH174" s="324">
        <v>129</v>
      </c>
      <c r="AI174" s="329">
        <f aca="true" t="shared" si="11" ref="AI174:AI237">AH174*$AH$43</f>
        <v>12.9</v>
      </c>
      <c r="AJ174" s="329">
        <f aca="true" t="shared" si="12" ref="AJ174:AJ237">$AJ$36*AI174^3+$AJ$37*AI174^2+$AJ$38*AI174+$AJ$39</f>
        <v>1.4734436074</v>
      </c>
      <c r="AK174" s="329">
        <f aca="true" t="shared" si="13" ref="AK174:AK237">AJ174*$AJ$43</f>
        <v>57.4643006886</v>
      </c>
      <c r="AL174" s="329">
        <f aca="true" t="shared" si="14" ref="AL174:AL237">AI174+AK174</f>
        <v>70.3643006886</v>
      </c>
    </row>
    <row r="175" spans="33:38" ht="12.75">
      <c r="AG175" s="329">
        <f t="shared" si="10"/>
        <v>71.7483091</v>
      </c>
      <c r="AH175" s="324">
        <v>130</v>
      </c>
      <c r="AI175" s="329">
        <f t="shared" si="11"/>
        <v>13</v>
      </c>
      <c r="AJ175" s="329">
        <f t="shared" si="12"/>
        <v>1.5063669</v>
      </c>
      <c r="AK175" s="329">
        <f t="shared" si="13"/>
        <v>58.7483091</v>
      </c>
      <c r="AL175" s="329">
        <f t="shared" si="14"/>
        <v>71.7483091</v>
      </c>
    </row>
    <row r="176" spans="33:38" ht="12.75">
      <c r="AG176" s="329">
        <f t="shared" si="10"/>
        <v>73.16288212340002</v>
      </c>
      <c r="AH176" s="324">
        <v>131</v>
      </c>
      <c r="AI176" s="329">
        <f t="shared" si="11"/>
        <v>13.100000000000001</v>
      </c>
      <c r="AJ176" s="329">
        <f t="shared" si="12"/>
        <v>1.5400739006000006</v>
      </c>
      <c r="AK176" s="329">
        <f t="shared" si="13"/>
        <v>60.06288212340002</v>
      </c>
      <c r="AL176" s="329">
        <f t="shared" si="14"/>
        <v>73.16288212340002</v>
      </c>
    </row>
    <row r="177" spans="33:38" ht="12.75">
      <c r="AG177" s="329">
        <f t="shared" si="10"/>
        <v>74.60842378320002</v>
      </c>
      <c r="AH177" s="324">
        <v>132</v>
      </c>
      <c r="AI177" s="329">
        <f t="shared" si="11"/>
        <v>13.200000000000001</v>
      </c>
      <c r="AJ177" s="329">
        <f t="shared" si="12"/>
        <v>1.5745749688000006</v>
      </c>
      <c r="AK177" s="329">
        <f t="shared" si="13"/>
        <v>61.40842378320002</v>
      </c>
      <c r="AL177" s="329">
        <f t="shared" si="14"/>
        <v>74.60842378320002</v>
      </c>
    </row>
    <row r="178" spans="33:38" ht="12.75">
      <c r="AG178" s="329">
        <f t="shared" si="10"/>
        <v>76.08533810380001</v>
      </c>
      <c r="AH178" s="324">
        <v>133</v>
      </c>
      <c r="AI178" s="329">
        <f t="shared" si="11"/>
        <v>13.3</v>
      </c>
      <c r="AJ178" s="329">
        <f t="shared" si="12"/>
        <v>1.6098804642000004</v>
      </c>
      <c r="AK178" s="329">
        <f t="shared" si="13"/>
        <v>62.785338103800015</v>
      </c>
      <c r="AL178" s="329">
        <f t="shared" si="14"/>
        <v>76.08533810380001</v>
      </c>
    </row>
    <row r="179" spans="33:38" ht="12.75">
      <c r="AG179" s="329">
        <f t="shared" si="10"/>
        <v>77.59402910960003</v>
      </c>
      <c r="AH179" s="324">
        <v>134</v>
      </c>
      <c r="AI179" s="329">
        <f t="shared" si="11"/>
        <v>13.4</v>
      </c>
      <c r="AJ179" s="329">
        <f t="shared" si="12"/>
        <v>1.6460007464000006</v>
      </c>
      <c r="AK179" s="329">
        <f t="shared" si="13"/>
        <v>64.19402910960002</v>
      </c>
      <c r="AL179" s="329">
        <f t="shared" si="14"/>
        <v>77.59402910960003</v>
      </c>
    </row>
    <row r="180" spans="33:38" ht="12.75">
      <c r="AG180" s="329">
        <f t="shared" si="10"/>
        <v>79.13490082499997</v>
      </c>
      <c r="AH180" s="324">
        <v>135</v>
      </c>
      <c r="AI180" s="329">
        <f t="shared" si="11"/>
        <v>13.5</v>
      </c>
      <c r="AJ180" s="329">
        <f t="shared" si="12"/>
        <v>1.6829461749999994</v>
      </c>
      <c r="AK180" s="329">
        <f t="shared" si="13"/>
        <v>65.63490082499997</v>
      </c>
      <c r="AL180" s="329">
        <f t="shared" si="14"/>
        <v>79.13490082499997</v>
      </c>
    </row>
    <row r="181" spans="33:38" ht="12.75">
      <c r="AG181" s="329">
        <f t="shared" si="10"/>
        <v>80.70835727440002</v>
      </c>
      <c r="AH181" s="324">
        <v>136</v>
      </c>
      <c r="AI181" s="329">
        <f t="shared" si="11"/>
        <v>13.600000000000001</v>
      </c>
      <c r="AJ181" s="329">
        <f t="shared" si="12"/>
        <v>1.7207271096</v>
      </c>
      <c r="AK181" s="329">
        <f t="shared" si="13"/>
        <v>67.1083572744</v>
      </c>
      <c r="AL181" s="329">
        <f t="shared" si="14"/>
        <v>80.70835727440002</v>
      </c>
    </row>
    <row r="182" spans="33:38" ht="12.75">
      <c r="AG182" s="329">
        <f t="shared" si="10"/>
        <v>82.31480248220004</v>
      </c>
      <c r="AH182" s="324">
        <v>137</v>
      </c>
      <c r="AI182" s="329">
        <f t="shared" si="11"/>
        <v>13.700000000000001</v>
      </c>
      <c r="AJ182" s="329">
        <f t="shared" si="12"/>
        <v>1.7593539098000008</v>
      </c>
      <c r="AK182" s="329">
        <f t="shared" si="13"/>
        <v>68.61480248220003</v>
      </c>
      <c r="AL182" s="329">
        <f t="shared" si="14"/>
        <v>82.31480248220004</v>
      </c>
    </row>
    <row r="183" spans="33:38" ht="12.75">
      <c r="AG183" s="329">
        <f t="shared" si="10"/>
        <v>83.95464047280005</v>
      </c>
      <c r="AH183" s="324">
        <v>138</v>
      </c>
      <c r="AI183" s="329">
        <f t="shared" si="11"/>
        <v>13.8</v>
      </c>
      <c r="AJ183" s="329">
        <f t="shared" si="12"/>
        <v>1.7988369352000013</v>
      </c>
      <c r="AK183" s="329">
        <f t="shared" si="13"/>
        <v>70.15464047280005</v>
      </c>
      <c r="AL183" s="329">
        <f t="shared" si="14"/>
        <v>83.95464047280005</v>
      </c>
    </row>
    <row r="184" spans="33:38" ht="12.75">
      <c r="AG184" s="329">
        <f t="shared" si="10"/>
        <v>85.6282752706</v>
      </c>
      <c r="AH184" s="324">
        <v>139</v>
      </c>
      <c r="AI184" s="329">
        <f t="shared" si="11"/>
        <v>13.9</v>
      </c>
      <c r="AJ184" s="329">
        <f t="shared" si="12"/>
        <v>1.8391865453999998</v>
      </c>
      <c r="AK184" s="329">
        <f t="shared" si="13"/>
        <v>71.7282752706</v>
      </c>
      <c r="AL184" s="329">
        <f t="shared" si="14"/>
        <v>85.6282752706</v>
      </c>
    </row>
    <row r="185" spans="33:38" ht="12.75">
      <c r="AG185" s="329">
        <f t="shared" si="10"/>
        <v>87.3361109</v>
      </c>
      <c r="AH185" s="324">
        <v>140</v>
      </c>
      <c r="AI185" s="329">
        <f t="shared" si="11"/>
        <v>14</v>
      </c>
      <c r="AJ185" s="329">
        <f t="shared" si="12"/>
        <v>1.8804131</v>
      </c>
      <c r="AK185" s="329">
        <f t="shared" si="13"/>
        <v>73.3361109</v>
      </c>
      <c r="AL185" s="329">
        <f t="shared" si="14"/>
        <v>87.3361109</v>
      </c>
    </row>
    <row r="186" spans="33:38" ht="12.75">
      <c r="AG186" s="329">
        <f t="shared" si="10"/>
        <v>89.07855138540006</v>
      </c>
      <c r="AH186" s="324">
        <v>141</v>
      </c>
      <c r="AI186" s="329">
        <f t="shared" si="11"/>
        <v>14.100000000000001</v>
      </c>
      <c r="AJ186" s="329">
        <f t="shared" si="12"/>
        <v>1.9225269586000013</v>
      </c>
      <c r="AK186" s="329">
        <f t="shared" si="13"/>
        <v>74.97855138540005</v>
      </c>
      <c r="AL186" s="329">
        <f t="shared" si="14"/>
        <v>89.07855138540006</v>
      </c>
    </row>
    <row r="187" spans="33:38" ht="12.75">
      <c r="AG187" s="329">
        <f t="shared" si="10"/>
        <v>90.85600075120003</v>
      </c>
      <c r="AH187" s="324">
        <v>142</v>
      </c>
      <c r="AI187" s="329">
        <f t="shared" si="11"/>
        <v>14.200000000000001</v>
      </c>
      <c r="AJ187" s="329">
        <f t="shared" si="12"/>
        <v>1.9655384808000005</v>
      </c>
      <c r="AK187" s="329">
        <f t="shared" si="13"/>
        <v>76.65600075120003</v>
      </c>
      <c r="AL187" s="329">
        <f t="shared" si="14"/>
        <v>90.85600075120003</v>
      </c>
    </row>
    <row r="188" spans="33:38" ht="12.75">
      <c r="AG188" s="329">
        <f t="shared" si="10"/>
        <v>92.66886302180001</v>
      </c>
      <c r="AH188" s="324">
        <v>143</v>
      </c>
      <c r="AI188" s="329">
        <f t="shared" si="11"/>
        <v>14.3</v>
      </c>
      <c r="AJ188" s="329">
        <f t="shared" si="12"/>
        <v>2.0094580262000004</v>
      </c>
      <c r="AK188" s="329">
        <f t="shared" si="13"/>
        <v>78.36886302180001</v>
      </c>
      <c r="AL188" s="329">
        <f t="shared" si="14"/>
        <v>92.66886302180001</v>
      </c>
    </row>
    <row r="189" spans="33:38" ht="12.75">
      <c r="AG189" s="329">
        <f t="shared" si="10"/>
        <v>94.5175422216</v>
      </c>
      <c r="AH189" s="324">
        <v>144</v>
      </c>
      <c r="AI189" s="329">
        <f t="shared" si="11"/>
        <v>14.4</v>
      </c>
      <c r="AJ189" s="329">
        <f t="shared" si="12"/>
        <v>2.0542959543999997</v>
      </c>
      <c r="AK189" s="329">
        <f t="shared" si="13"/>
        <v>80.11754222159999</v>
      </c>
      <c r="AL189" s="329">
        <f t="shared" si="14"/>
        <v>94.5175422216</v>
      </c>
    </row>
    <row r="190" spans="33:38" ht="12.75">
      <c r="AG190" s="329">
        <f t="shared" si="10"/>
        <v>96.402442375</v>
      </c>
      <c r="AH190" s="324">
        <v>145</v>
      </c>
      <c r="AI190" s="329">
        <f t="shared" si="11"/>
        <v>14.5</v>
      </c>
      <c r="AJ190" s="329">
        <f t="shared" si="12"/>
        <v>2.100062625</v>
      </c>
      <c r="AK190" s="329">
        <f t="shared" si="13"/>
        <v>81.902442375</v>
      </c>
      <c r="AL190" s="329">
        <f t="shared" si="14"/>
        <v>96.402442375</v>
      </c>
    </row>
    <row r="191" spans="33:38" ht="12.75">
      <c r="AG191" s="329">
        <f t="shared" si="10"/>
        <v>98.32396750640004</v>
      </c>
      <c r="AH191" s="324">
        <v>146</v>
      </c>
      <c r="AI191" s="329">
        <f t="shared" si="11"/>
        <v>14.600000000000001</v>
      </c>
      <c r="AJ191" s="329">
        <f t="shared" si="12"/>
        <v>2.1467683976000007</v>
      </c>
      <c r="AK191" s="329">
        <f t="shared" si="13"/>
        <v>83.72396750640003</v>
      </c>
      <c r="AL191" s="329">
        <f t="shared" si="14"/>
        <v>98.32396750640004</v>
      </c>
    </row>
    <row r="192" spans="33:38" ht="12.75">
      <c r="AG192" s="329">
        <f t="shared" si="10"/>
        <v>100.2825216402</v>
      </c>
      <c r="AH192" s="324">
        <v>147</v>
      </c>
      <c r="AI192" s="329">
        <f t="shared" si="11"/>
        <v>14.700000000000001</v>
      </c>
      <c r="AJ192" s="329">
        <f t="shared" si="12"/>
        <v>2.1944236318</v>
      </c>
      <c r="AK192" s="329">
        <f t="shared" si="13"/>
        <v>85.5825216402</v>
      </c>
      <c r="AL192" s="329">
        <f t="shared" si="14"/>
        <v>100.2825216402</v>
      </c>
    </row>
    <row r="193" spans="33:38" ht="12.75">
      <c r="AG193" s="329">
        <f t="shared" si="10"/>
        <v>102.27850880079997</v>
      </c>
      <c r="AH193" s="324">
        <v>148</v>
      </c>
      <c r="AI193" s="329">
        <f t="shared" si="11"/>
        <v>14.8</v>
      </c>
      <c r="AJ193" s="329">
        <f t="shared" si="12"/>
        <v>2.2430386871999994</v>
      </c>
      <c r="AK193" s="329">
        <f t="shared" si="13"/>
        <v>87.47850880079997</v>
      </c>
      <c r="AL193" s="329">
        <f t="shared" si="14"/>
        <v>102.27850880079997</v>
      </c>
    </row>
    <row r="194" spans="33:38" ht="12.75">
      <c r="AG194" s="329">
        <f t="shared" si="10"/>
        <v>104.31233301260002</v>
      </c>
      <c r="AH194" s="324">
        <v>149</v>
      </c>
      <c r="AI194" s="329">
        <f t="shared" si="11"/>
        <v>14.9</v>
      </c>
      <c r="AJ194" s="329">
        <f t="shared" si="12"/>
        <v>2.2926239234000003</v>
      </c>
      <c r="AK194" s="329">
        <f t="shared" si="13"/>
        <v>89.41233301260002</v>
      </c>
      <c r="AL194" s="329">
        <f t="shared" si="14"/>
        <v>104.31233301260002</v>
      </c>
    </row>
    <row r="195" spans="33:38" ht="12.75">
      <c r="AG195" s="329">
        <f t="shared" si="10"/>
        <v>106.3843983</v>
      </c>
      <c r="AH195" s="324">
        <v>150</v>
      </c>
      <c r="AI195" s="329">
        <f t="shared" si="11"/>
        <v>15</v>
      </c>
      <c r="AJ195" s="329">
        <f t="shared" si="12"/>
        <v>2.3431897</v>
      </c>
      <c r="AK195" s="329">
        <f t="shared" si="13"/>
        <v>91.3843983</v>
      </c>
      <c r="AL195" s="329">
        <f t="shared" si="14"/>
        <v>106.3843983</v>
      </c>
    </row>
    <row r="196" spans="33:38" ht="12.75">
      <c r="AG196" s="329">
        <f t="shared" si="10"/>
        <v>108.49510868740003</v>
      </c>
      <c r="AH196" s="324">
        <v>151</v>
      </c>
      <c r="AI196" s="329">
        <f t="shared" si="11"/>
        <v>15.100000000000001</v>
      </c>
      <c r="AJ196" s="329">
        <f t="shared" si="12"/>
        <v>2.3947463766000006</v>
      </c>
      <c r="AK196" s="329">
        <f t="shared" si="13"/>
        <v>93.39510868740003</v>
      </c>
      <c r="AL196" s="329">
        <f t="shared" si="14"/>
        <v>108.49510868740003</v>
      </c>
    </row>
    <row r="197" spans="33:38" ht="12.75">
      <c r="AG197" s="329">
        <f t="shared" si="10"/>
        <v>110.64486819920002</v>
      </c>
      <c r="AH197" s="324">
        <v>152</v>
      </c>
      <c r="AI197" s="329">
        <f t="shared" si="11"/>
        <v>15.200000000000001</v>
      </c>
      <c r="AJ197" s="329">
        <f t="shared" si="12"/>
        <v>2.4473043128000005</v>
      </c>
      <c r="AK197" s="329">
        <f t="shared" si="13"/>
        <v>95.44486819920002</v>
      </c>
      <c r="AL197" s="329">
        <f t="shared" si="14"/>
        <v>110.64486819920002</v>
      </c>
    </row>
    <row r="198" spans="33:38" ht="12.75">
      <c r="AG198" s="329">
        <f t="shared" si="10"/>
        <v>112.83408085980001</v>
      </c>
      <c r="AH198" s="324">
        <v>153</v>
      </c>
      <c r="AI198" s="329">
        <f t="shared" si="11"/>
        <v>15.3</v>
      </c>
      <c r="AJ198" s="329">
        <f t="shared" si="12"/>
        <v>2.5008738682000002</v>
      </c>
      <c r="AK198" s="329">
        <f t="shared" si="13"/>
        <v>97.53408085980001</v>
      </c>
      <c r="AL198" s="329">
        <f t="shared" si="14"/>
        <v>112.83408085980001</v>
      </c>
    </row>
    <row r="199" spans="33:38" ht="12.75">
      <c r="AG199" s="329">
        <f t="shared" si="10"/>
        <v>115.0631506936</v>
      </c>
      <c r="AH199" s="324">
        <v>154</v>
      </c>
      <c r="AI199" s="329">
        <f t="shared" si="11"/>
        <v>15.4</v>
      </c>
      <c r="AJ199" s="329">
        <f t="shared" si="12"/>
        <v>2.5554654024</v>
      </c>
      <c r="AK199" s="329">
        <f t="shared" si="13"/>
        <v>99.66315069359999</v>
      </c>
      <c r="AL199" s="329">
        <f t="shared" si="14"/>
        <v>115.0631506936</v>
      </c>
    </row>
    <row r="200" spans="33:38" ht="12.75">
      <c r="AG200" s="329">
        <f t="shared" si="10"/>
        <v>117.33248172499998</v>
      </c>
      <c r="AH200" s="324">
        <v>155</v>
      </c>
      <c r="AI200" s="329">
        <f t="shared" si="11"/>
        <v>15.5</v>
      </c>
      <c r="AJ200" s="329">
        <f t="shared" si="12"/>
        <v>2.6110892749999994</v>
      </c>
      <c r="AK200" s="329">
        <f t="shared" si="13"/>
        <v>101.83248172499998</v>
      </c>
      <c r="AL200" s="329">
        <f t="shared" si="14"/>
        <v>117.33248172499998</v>
      </c>
    </row>
    <row r="201" spans="33:38" ht="12.75">
      <c r="AG201" s="329">
        <f t="shared" si="10"/>
        <v>119.64247797840005</v>
      </c>
      <c r="AH201" s="324">
        <v>156</v>
      </c>
      <c r="AI201" s="329">
        <f t="shared" si="11"/>
        <v>15.600000000000001</v>
      </c>
      <c r="AJ201" s="329">
        <f t="shared" si="12"/>
        <v>2.6677558456000012</v>
      </c>
      <c r="AK201" s="329">
        <f t="shared" si="13"/>
        <v>104.04247797840004</v>
      </c>
      <c r="AL201" s="329">
        <f t="shared" si="14"/>
        <v>119.64247797840005</v>
      </c>
    </row>
    <row r="202" spans="33:38" ht="12.75">
      <c r="AG202" s="329">
        <f t="shared" si="10"/>
        <v>121.99354347820004</v>
      </c>
      <c r="AH202" s="324">
        <v>157</v>
      </c>
      <c r="AI202" s="329">
        <f t="shared" si="11"/>
        <v>15.700000000000001</v>
      </c>
      <c r="AJ202" s="329">
        <f t="shared" si="12"/>
        <v>2.725475473800001</v>
      </c>
      <c r="AK202" s="329">
        <f t="shared" si="13"/>
        <v>106.29354347820004</v>
      </c>
      <c r="AL202" s="329">
        <f t="shared" si="14"/>
        <v>121.99354347820004</v>
      </c>
    </row>
    <row r="203" spans="33:38" ht="12.75">
      <c r="AG203" s="329">
        <f t="shared" si="10"/>
        <v>124.38608224880002</v>
      </c>
      <c r="AH203" s="324">
        <v>158</v>
      </c>
      <c r="AI203" s="329">
        <f t="shared" si="11"/>
        <v>15.8</v>
      </c>
      <c r="AJ203" s="329">
        <f t="shared" si="12"/>
        <v>2.7842585192000007</v>
      </c>
      <c r="AK203" s="329">
        <f t="shared" si="13"/>
        <v>108.58608224880003</v>
      </c>
      <c r="AL203" s="329">
        <f t="shared" si="14"/>
        <v>124.38608224880002</v>
      </c>
    </row>
    <row r="204" spans="33:38" ht="12.75">
      <c r="AG204" s="329">
        <f t="shared" si="10"/>
        <v>126.82049831460003</v>
      </c>
      <c r="AH204" s="324">
        <v>159</v>
      </c>
      <c r="AI204" s="329">
        <f t="shared" si="11"/>
        <v>15.9</v>
      </c>
      <c r="AJ204" s="329">
        <f t="shared" si="12"/>
        <v>2.8441153414000007</v>
      </c>
      <c r="AK204" s="329">
        <f t="shared" si="13"/>
        <v>110.92049831460002</v>
      </c>
      <c r="AL204" s="329">
        <f t="shared" si="14"/>
        <v>126.82049831460003</v>
      </c>
    </row>
    <row r="205" spans="33:38" ht="12.75">
      <c r="AG205" s="329">
        <f t="shared" si="10"/>
        <v>129.2971957</v>
      </c>
      <c r="AH205" s="324">
        <v>160</v>
      </c>
      <c r="AI205" s="329">
        <f t="shared" si="11"/>
        <v>16</v>
      </c>
      <c r="AJ205" s="329">
        <f t="shared" si="12"/>
        <v>2.9050563</v>
      </c>
      <c r="AK205" s="329">
        <f t="shared" si="13"/>
        <v>113.2971957</v>
      </c>
      <c r="AL205" s="329">
        <f t="shared" si="14"/>
        <v>129.2971957</v>
      </c>
    </row>
    <row r="206" spans="33:38" ht="12.75">
      <c r="AG206" s="329">
        <f t="shared" si="10"/>
        <v>131.81657842940004</v>
      </c>
      <c r="AH206" s="324">
        <v>161</v>
      </c>
      <c r="AI206" s="329">
        <f t="shared" si="11"/>
        <v>16.1</v>
      </c>
      <c r="AJ206" s="329">
        <f t="shared" si="12"/>
        <v>2.967091754600001</v>
      </c>
      <c r="AK206" s="329">
        <f t="shared" si="13"/>
        <v>115.71657842940004</v>
      </c>
      <c r="AL206" s="329">
        <f t="shared" si="14"/>
        <v>131.81657842940004</v>
      </c>
    </row>
    <row r="207" spans="33:38" ht="12.75">
      <c r="AG207" s="329">
        <f t="shared" si="10"/>
        <v>134.37905052719995</v>
      </c>
      <c r="AH207" s="324">
        <v>162</v>
      </c>
      <c r="AI207" s="329">
        <f t="shared" si="11"/>
        <v>16.2</v>
      </c>
      <c r="AJ207" s="329">
        <f t="shared" si="12"/>
        <v>3.030232064799999</v>
      </c>
      <c r="AK207" s="329">
        <f t="shared" si="13"/>
        <v>118.17905052719996</v>
      </c>
      <c r="AL207" s="329">
        <f t="shared" si="14"/>
        <v>134.37905052719995</v>
      </c>
    </row>
    <row r="208" spans="33:38" ht="12.75">
      <c r="AG208" s="329">
        <f t="shared" si="10"/>
        <v>136.98501601780004</v>
      </c>
      <c r="AH208" s="324">
        <v>163</v>
      </c>
      <c r="AI208" s="329">
        <f t="shared" si="11"/>
        <v>16.3</v>
      </c>
      <c r="AJ208" s="329">
        <f t="shared" si="12"/>
        <v>3.094487590200001</v>
      </c>
      <c r="AK208" s="329">
        <f t="shared" si="13"/>
        <v>120.68501601780004</v>
      </c>
      <c r="AL208" s="329">
        <f t="shared" si="14"/>
        <v>136.98501601780004</v>
      </c>
    </row>
    <row r="209" spans="33:38" ht="12.75">
      <c r="AG209" s="329">
        <f t="shared" si="10"/>
        <v>139.63487892560005</v>
      </c>
      <c r="AH209" s="324">
        <v>164</v>
      </c>
      <c r="AI209" s="329">
        <f t="shared" si="11"/>
        <v>16.400000000000002</v>
      </c>
      <c r="AJ209" s="329">
        <f t="shared" si="12"/>
        <v>3.1598686904000015</v>
      </c>
      <c r="AK209" s="329">
        <f t="shared" si="13"/>
        <v>123.23487892560006</v>
      </c>
      <c r="AL209" s="329">
        <f t="shared" si="14"/>
        <v>139.63487892560005</v>
      </c>
    </row>
    <row r="210" spans="33:38" ht="12.75">
      <c r="AG210" s="329">
        <f t="shared" si="10"/>
        <v>142.329043275</v>
      </c>
      <c r="AH210" s="324">
        <v>165</v>
      </c>
      <c r="AI210" s="329">
        <f t="shared" si="11"/>
        <v>16.5</v>
      </c>
      <c r="AJ210" s="329">
        <f t="shared" si="12"/>
        <v>3.226385725</v>
      </c>
      <c r="AK210" s="329">
        <f t="shared" si="13"/>
        <v>125.829043275</v>
      </c>
      <c r="AL210" s="329">
        <f t="shared" si="14"/>
        <v>142.329043275</v>
      </c>
    </row>
    <row r="211" spans="33:38" ht="12.75">
      <c r="AG211" s="329">
        <f t="shared" si="10"/>
        <v>145.06791309040003</v>
      </c>
      <c r="AH211" s="324">
        <v>166</v>
      </c>
      <c r="AI211" s="329">
        <f t="shared" si="11"/>
        <v>16.6</v>
      </c>
      <c r="AJ211" s="329">
        <f t="shared" si="12"/>
        <v>3.294049053600001</v>
      </c>
      <c r="AK211" s="329">
        <f t="shared" si="13"/>
        <v>128.46791309040003</v>
      </c>
      <c r="AL211" s="329">
        <f t="shared" si="14"/>
        <v>145.06791309040003</v>
      </c>
    </row>
    <row r="212" spans="33:38" ht="12.75">
      <c r="AG212" s="329">
        <f t="shared" si="10"/>
        <v>147.85189239619996</v>
      </c>
      <c r="AH212" s="324">
        <v>167</v>
      </c>
      <c r="AI212" s="329">
        <f t="shared" si="11"/>
        <v>16.7</v>
      </c>
      <c r="AJ212" s="329">
        <f t="shared" si="12"/>
        <v>3.3628690357999993</v>
      </c>
      <c r="AK212" s="329">
        <f t="shared" si="13"/>
        <v>131.15189239619997</v>
      </c>
      <c r="AL212" s="329">
        <f t="shared" si="14"/>
        <v>147.85189239619996</v>
      </c>
    </row>
    <row r="213" spans="33:38" ht="12.75">
      <c r="AG213" s="329">
        <f t="shared" si="10"/>
        <v>150.6813852168</v>
      </c>
      <c r="AH213" s="324">
        <v>168</v>
      </c>
      <c r="AI213" s="329">
        <f t="shared" si="11"/>
        <v>16.8</v>
      </c>
      <c r="AJ213" s="329">
        <f t="shared" si="12"/>
        <v>3.4328560312</v>
      </c>
      <c r="AK213" s="329">
        <f t="shared" si="13"/>
        <v>133.8813852168</v>
      </c>
      <c r="AL213" s="329">
        <f t="shared" si="14"/>
        <v>150.6813852168</v>
      </c>
    </row>
    <row r="214" spans="33:38" ht="12.75">
      <c r="AG214" s="329">
        <f t="shared" si="10"/>
        <v>153.55679557660008</v>
      </c>
      <c r="AH214" s="324">
        <v>169</v>
      </c>
      <c r="AI214" s="329">
        <f t="shared" si="11"/>
        <v>16.900000000000002</v>
      </c>
      <c r="AJ214" s="329">
        <f t="shared" si="12"/>
        <v>3.504020399400002</v>
      </c>
      <c r="AK214" s="329">
        <f t="shared" si="13"/>
        <v>136.65679557660008</v>
      </c>
      <c r="AL214" s="329">
        <f t="shared" si="14"/>
        <v>153.55679557660008</v>
      </c>
    </row>
    <row r="215" spans="33:38" ht="12.75">
      <c r="AG215" s="329">
        <f t="shared" si="10"/>
        <v>156.4785275</v>
      </c>
      <c r="AH215" s="324">
        <v>170</v>
      </c>
      <c r="AI215" s="329">
        <f t="shared" si="11"/>
        <v>17</v>
      </c>
      <c r="AJ215" s="329">
        <f t="shared" si="12"/>
        <v>3.5763725000000006</v>
      </c>
      <c r="AK215" s="329">
        <f t="shared" si="13"/>
        <v>139.4785275</v>
      </c>
      <c r="AL215" s="329">
        <f t="shared" si="14"/>
        <v>156.4785275</v>
      </c>
    </row>
    <row r="216" spans="33:38" ht="12.75">
      <c r="AG216" s="329">
        <f t="shared" si="10"/>
        <v>159.4469850114</v>
      </c>
      <c r="AH216" s="324">
        <v>171</v>
      </c>
      <c r="AI216" s="329">
        <f t="shared" si="11"/>
        <v>17.1</v>
      </c>
      <c r="AJ216" s="329">
        <f t="shared" si="12"/>
        <v>3.6499226926</v>
      </c>
      <c r="AK216" s="329">
        <f t="shared" si="13"/>
        <v>142.3469850114</v>
      </c>
      <c r="AL216" s="329">
        <f t="shared" si="14"/>
        <v>159.4469850114</v>
      </c>
    </row>
    <row r="217" spans="33:38" ht="12.75">
      <c r="AG217" s="329">
        <f t="shared" si="10"/>
        <v>162.4625721352</v>
      </c>
      <c r="AH217" s="324">
        <v>172</v>
      </c>
      <c r="AI217" s="329">
        <f t="shared" si="11"/>
        <v>17.2</v>
      </c>
      <c r="AJ217" s="329">
        <f t="shared" si="12"/>
        <v>3.7246813368</v>
      </c>
      <c r="AK217" s="329">
        <f t="shared" si="13"/>
        <v>145.2625721352</v>
      </c>
      <c r="AL217" s="329">
        <f t="shared" si="14"/>
        <v>162.4625721352</v>
      </c>
    </row>
    <row r="218" spans="33:38" ht="12.75">
      <c r="AG218" s="329">
        <f t="shared" si="10"/>
        <v>165.52569289580003</v>
      </c>
      <c r="AH218" s="324">
        <v>173</v>
      </c>
      <c r="AI218" s="329">
        <f t="shared" si="11"/>
        <v>17.3</v>
      </c>
      <c r="AJ218" s="329">
        <f t="shared" si="12"/>
        <v>3.8006587922000006</v>
      </c>
      <c r="AK218" s="329">
        <f t="shared" si="13"/>
        <v>148.22569289580002</v>
      </c>
      <c r="AL218" s="329">
        <f t="shared" si="14"/>
        <v>165.52569289580003</v>
      </c>
    </row>
    <row r="219" spans="33:38" ht="12.75">
      <c r="AG219" s="329">
        <f t="shared" si="10"/>
        <v>168.63675131760002</v>
      </c>
      <c r="AH219" s="324">
        <v>174</v>
      </c>
      <c r="AI219" s="329">
        <f t="shared" si="11"/>
        <v>17.400000000000002</v>
      </c>
      <c r="AJ219" s="329">
        <f t="shared" si="12"/>
        <v>3.8778654184000003</v>
      </c>
      <c r="AK219" s="329">
        <f t="shared" si="13"/>
        <v>151.2367513176</v>
      </c>
      <c r="AL219" s="329">
        <f t="shared" si="14"/>
        <v>168.63675131760002</v>
      </c>
    </row>
    <row r="220" spans="33:38" ht="12.75">
      <c r="AG220" s="329">
        <f t="shared" si="10"/>
        <v>171.796151425</v>
      </c>
      <c r="AH220" s="324">
        <v>175</v>
      </c>
      <c r="AI220" s="329">
        <f t="shared" si="11"/>
        <v>17.5</v>
      </c>
      <c r="AJ220" s="329">
        <f t="shared" si="12"/>
        <v>3.9563115750000004</v>
      </c>
      <c r="AK220" s="329">
        <f t="shared" si="13"/>
        <v>154.296151425</v>
      </c>
      <c r="AL220" s="329">
        <f t="shared" si="14"/>
        <v>171.796151425</v>
      </c>
    </row>
    <row r="221" spans="33:38" ht="12.75">
      <c r="AG221" s="329">
        <f t="shared" si="10"/>
        <v>175.00429724240007</v>
      </c>
      <c r="AH221" s="324">
        <v>176</v>
      </c>
      <c r="AI221" s="329">
        <f t="shared" si="11"/>
        <v>17.6</v>
      </c>
      <c r="AJ221" s="329">
        <f t="shared" si="12"/>
        <v>4.036007621600002</v>
      </c>
      <c r="AK221" s="329">
        <f t="shared" si="13"/>
        <v>157.40429724240008</v>
      </c>
      <c r="AL221" s="329">
        <f t="shared" si="14"/>
        <v>175.00429724240007</v>
      </c>
    </row>
    <row r="222" spans="33:38" ht="12.75">
      <c r="AG222" s="329">
        <f t="shared" si="10"/>
        <v>178.2615927942</v>
      </c>
      <c r="AH222" s="324">
        <v>177</v>
      </c>
      <c r="AI222" s="329">
        <f t="shared" si="11"/>
        <v>17.7</v>
      </c>
      <c r="AJ222" s="329">
        <f t="shared" si="12"/>
        <v>4.116963917800001</v>
      </c>
      <c r="AK222" s="329">
        <f t="shared" si="13"/>
        <v>160.5615927942</v>
      </c>
      <c r="AL222" s="329">
        <f t="shared" si="14"/>
        <v>178.2615927942</v>
      </c>
    </row>
    <row r="223" spans="33:38" ht="12.75">
      <c r="AG223" s="329">
        <f t="shared" si="10"/>
        <v>181.56844210480003</v>
      </c>
      <c r="AH223" s="324">
        <v>178</v>
      </c>
      <c r="AI223" s="329">
        <f t="shared" si="11"/>
        <v>17.8</v>
      </c>
      <c r="AJ223" s="329">
        <f t="shared" si="12"/>
        <v>4.1991908232</v>
      </c>
      <c r="AK223" s="329">
        <f t="shared" si="13"/>
        <v>163.76844210480002</v>
      </c>
      <c r="AL223" s="329">
        <f t="shared" si="14"/>
        <v>181.56844210480003</v>
      </c>
    </row>
    <row r="224" spans="33:38" ht="12.75">
      <c r="AG224" s="329">
        <f t="shared" si="10"/>
        <v>184.92524919860006</v>
      </c>
      <c r="AH224" s="324">
        <v>179</v>
      </c>
      <c r="AI224" s="329">
        <f t="shared" si="11"/>
        <v>17.900000000000002</v>
      </c>
      <c r="AJ224" s="329">
        <f t="shared" si="12"/>
        <v>4.282698697400002</v>
      </c>
      <c r="AK224" s="329">
        <f t="shared" si="13"/>
        <v>167.02524919860005</v>
      </c>
      <c r="AL224" s="329">
        <f t="shared" si="14"/>
        <v>184.92524919860006</v>
      </c>
    </row>
    <row r="225" spans="33:38" ht="12.75">
      <c r="AG225" s="329">
        <f t="shared" si="10"/>
        <v>188.33241810000004</v>
      </c>
      <c r="AH225" s="324">
        <v>180</v>
      </c>
      <c r="AI225" s="329">
        <f t="shared" si="11"/>
        <v>18</v>
      </c>
      <c r="AJ225" s="329">
        <f t="shared" si="12"/>
        <v>4.367497900000001</v>
      </c>
      <c r="AK225" s="329">
        <f t="shared" si="13"/>
        <v>170.33241810000004</v>
      </c>
      <c r="AL225" s="329">
        <f t="shared" si="14"/>
        <v>188.33241810000004</v>
      </c>
    </row>
    <row r="226" spans="33:38" ht="12.75">
      <c r="AG226" s="329">
        <f t="shared" si="10"/>
        <v>191.79035283340002</v>
      </c>
      <c r="AH226" s="324">
        <v>181</v>
      </c>
      <c r="AI226" s="329">
        <f t="shared" si="11"/>
        <v>18.1</v>
      </c>
      <c r="AJ226" s="329">
        <f t="shared" si="12"/>
        <v>4.453598790600001</v>
      </c>
      <c r="AK226" s="329">
        <f t="shared" si="13"/>
        <v>173.69035283340003</v>
      </c>
      <c r="AL226" s="329">
        <f t="shared" si="14"/>
        <v>191.79035283340002</v>
      </c>
    </row>
    <row r="227" spans="33:38" ht="12.75">
      <c r="AG227" s="329">
        <f t="shared" si="10"/>
        <v>195.2994574232</v>
      </c>
      <c r="AH227" s="324">
        <v>182</v>
      </c>
      <c r="AI227" s="329">
        <f t="shared" si="11"/>
        <v>18.2</v>
      </c>
      <c r="AJ227" s="329">
        <f t="shared" si="12"/>
        <v>4.541011728800001</v>
      </c>
      <c r="AK227" s="329">
        <f t="shared" si="13"/>
        <v>177.09945742320002</v>
      </c>
      <c r="AL227" s="329">
        <f t="shared" si="14"/>
        <v>195.2994574232</v>
      </c>
    </row>
    <row r="228" spans="33:38" ht="12.75">
      <c r="AG228" s="329">
        <f t="shared" si="10"/>
        <v>198.86013589380002</v>
      </c>
      <c r="AH228" s="324">
        <v>183</v>
      </c>
      <c r="AI228" s="329">
        <f t="shared" si="11"/>
        <v>18.3</v>
      </c>
      <c r="AJ228" s="329">
        <f t="shared" si="12"/>
        <v>4.6297470742</v>
      </c>
      <c r="AK228" s="329">
        <f t="shared" si="13"/>
        <v>180.5601358938</v>
      </c>
      <c r="AL228" s="329">
        <f t="shared" si="14"/>
        <v>198.86013589380002</v>
      </c>
    </row>
    <row r="229" spans="33:38" ht="12.75">
      <c r="AG229" s="329">
        <f t="shared" si="10"/>
        <v>202.47279226960015</v>
      </c>
      <c r="AH229" s="324">
        <v>184</v>
      </c>
      <c r="AI229" s="329">
        <f t="shared" si="11"/>
        <v>18.400000000000002</v>
      </c>
      <c r="AJ229" s="329">
        <f t="shared" si="12"/>
        <v>4.7198151864000035</v>
      </c>
      <c r="AK229" s="329">
        <f t="shared" si="13"/>
        <v>184.07279226960014</v>
      </c>
      <c r="AL229" s="329">
        <f t="shared" si="14"/>
        <v>202.47279226960015</v>
      </c>
    </row>
    <row r="230" spans="33:38" ht="12.75">
      <c r="AG230" s="329">
        <f t="shared" si="10"/>
        <v>206.13783057500004</v>
      </c>
      <c r="AH230" s="324">
        <v>185</v>
      </c>
      <c r="AI230" s="329">
        <f t="shared" si="11"/>
        <v>18.5</v>
      </c>
      <c r="AJ230" s="329">
        <f t="shared" si="12"/>
        <v>4.811226425000001</v>
      </c>
      <c r="AK230" s="329">
        <f t="shared" si="13"/>
        <v>187.63783057500004</v>
      </c>
      <c r="AL230" s="329">
        <f t="shared" si="14"/>
        <v>206.13783057500004</v>
      </c>
    </row>
    <row r="231" spans="33:38" ht="12.75">
      <c r="AG231" s="329">
        <f t="shared" si="10"/>
        <v>209.85565483440007</v>
      </c>
      <c r="AH231" s="324">
        <v>186</v>
      </c>
      <c r="AI231" s="329">
        <f t="shared" si="11"/>
        <v>18.6</v>
      </c>
      <c r="AJ231" s="329">
        <f t="shared" si="12"/>
        <v>4.903991149600002</v>
      </c>
      <c r="AK231" s="329">
        <f t="shared" si="13"/>
        <v>191.25565483440008</v>
      </c>
      <c r="AL231" s="329">
        <f t="shared" si="14"/>
        <v>209.85565483440007</v>
      </c>
    </row>
    <row r="232" spans="33:38" ht="12.75">
      <c r="AG232" s="329">
        <f t="shared" si="10"/>
        <v>213.62666907219995</v>
      </c>
      <c r="AH232" s="324">
        <v>187</v>
      </c>
      <c r="AI232" s="329">
        <f t="shared" si="11"/>
        <v>18.7</v>
      </c>
      <c r="AJ232" s="329">
        <f t="shared" si="12"/>
        <v>4.998119719799999</v>
      </c>
      <c r="AK232" s="329">
        <f t="shared" si="13"/>
        <v>194.92666907219996</v>
      </c>
      <c r="AL232" s="329">
        <f t="shared" si="14"/>
        <v>213.62666907219995</v>
      </c>
    </row>
    <row r="233" spans="33:38" ht="12.75">
      <c r="AG233" s="329">
        <f t="shared" si="10"/>
        <v>217.45127731280007</v>
      </c>
      <c r="AH233" s="324">
        <v>188</v>
      </c>
      <c r="AI233" s="329">
        <f t="shared" si="11"/>
        <v>18.8</v>
      </c>
      <c r="AJ233" s="329">
        <f t="shared" si="12"/>
        <v>5.093622495200002</v>
      </c>
      <c r="AK233" s="329">
        <f t="shared" si="13"/>
        <v>198.65127731280006</v>
      </c>
      <c r="AL233" s="329">
        <f t="shared" si="14"/>
        <v>217.45127731280007</v>
      </c>
    </row>
    <row r="234" spans="33:38" ht="12.75">
      <c r="AG234" s="329">
        <f t="shared" si="10"/>
        <v>221.32988358060013</v>
      </c>
      <c r="AH234" s="324">
        <v>189</v>
      </c>
      <c r="AI234" s="329">
        <f t="shared" si="11"/>
        <v>18.900000000000002</v>
      </c>
      <c r="AJ234" s="329">
        <f t="shared" si="12"/>
        <v>5.190509835400003</v>
      </c>
      <c r="AK234" s="329">
        <f t="shared" si="13"/>
        <v>202.42988358060012</v>
      </c>
      <c r="AL234" s="329">
        <f t="shared" si="14"/>
        <v>221.32988358060013</v>
      </c>
    </row>
    <row r="235" spans="33:38" ht="12.75">
      <c r="AG235" s="329">
        <f t="shared" si="10"/>
        <v>225.26289190000006</v>
      </c>
      <c r="AH235" s="324">
        <v>190</v>
      </c>
      <c r="AI235" s="329">
        <f t="shared" si="11"/>
        <v>19</v>
      </c>
      <c r="AJ235" s="329">
        <f t="shared" si="12"/>
        <v>5.288792100000001</v>
      </c>
      <c r="AK235" s="329">
        <f t="shared" si="13"/>
        <v>206.26289190000006</v>
      </c>
      <c r="AL235" s="329">
        <f t="shared" si="14"/>
        <v>225.26289190000006</v>
      </c>
    </row>
    <row r="236" spans="33:38" ht="12.75">
      <c r="AG236" s="329">
        <f t="shared" si="10"/>
        <v>229.25070629540005</v>
      </c>
      <c r="AH236" s="324">
        <v>191</v>
      </c>
      <c r="AI236" s="329">
        <f t="shared" si="11"/>
        <v>19.1</v>
      </c>
      <c r="AJ236" s="329">
        <f t="shared" si="12"/>
        <v>5.3884796486000015</v>
      </c>
      <c r="AK236" s="329">
        <f t="shared" si="13"/>
        <v>210.15070629540006</v>
      </c>
      <c r="AL236" s="329">
        <f t="shared" si="14"/>
        <v>229.25070629540005</v>
      </c>
    </row>
    <row r="237" spans="33:38" ht="12.75">
      <c r="AG237" s="329">
        <f t="shared" si="10"/>
        <v>233.29373079120012</v>
      </c>
      <c r="AH237" s="324">
        <v>192</v>
      </c>
      <c r="AI237" s="329">
        <f t="shared" si="11"/>
        <v>19.200000000000003</v>
      </c>
      <c r="AJ237" s="329">
        <f t="shared" si="12"/>
        <v>5.489582840800003</v>
      </c>
      <c r="AK237" s="329">
        <f t="shared" si="13"/>
        <v>214.09373079120013</v>
      </c>
      <c r="AL237" s="329">
        <f t="shared" si="14"/>
        <v>233.29373079120012</v>
      </c>
    </row>
    <row r="238" spans="33:38" ht="12.75">
      <c r="AG238" s="329">
        <f aca="true" t="shared" si="15" ref="AG238:AG301">AL238</f>
        <v>237.3923694118001</v>
      </c>
      <c r="AH238" s="324">
        <v>193</v>
      </c>
      <c r="AI238" s="329">
        <f aca="true" t="shared" si="16" ref="AI238:AI301">AH238*$AH$43</f>
        <v>19.3</v>
      </c>
      <c r="AJ238" s="329">
        <f aca="true" t="shared" si="17" ref="AJ238:AJ301">$AJ$36*AI238^3+$AJ$37*AI238^2+$AJ$38*AI238+$AJ$39</f>
        <v>5.592112036200002</v>
      </c>
      <c r="AK238" s="329">
        <f aca="true" t="shared" si="18" ref="AK238:AK303">AJ238*$AJ$43</f>
        <v>218.0923694118001</v>
      </c>
      <c r="AL238" s="329">
        <f aca="true" t="shared" si="19" ref="AL238:AL301">AI238+AK238</f>
        <v>237.3923694118001</v>
      </c>
    </row>
    <row r="239" spans="33:38" ht="12.75">
      <c r="AG239" s="329">
        <f t="shared" si="15"/>
        <v>241.54702618160005</v>
      </c>
      <c r="AH239" s="324">
        <v>194</v>
      </c>
      <c r="AI239" s="329">
        <f t="shared" si="16"/>
        <v>19.400000000000002</v>
      </c>
      <c r="AJ239" s="329">
        <f t="shared" si="17"/>
        <v>5.696077594400001</v>
      </c>
      <c r="AK239" s="329">
        <f t="shared" si="18"/>
        <v>222.14702618160004</v>
      </c>
      <c r="AL239" s="329">
        <f t="shared" si="19"/>
        <v>241.54702618160005</v>
      </c>
    </row>
    <row r="240" spans="33:38" ht="12.75">
      <c r="AG240" s="329">
        <f t="shared" si="15"/>
        <v>245.75810512499996</v>
      </c>
      <c r="AH240" s="324">
        <v>195</v>
      </c>
      <c r="AI240" s="329">
        <f t="shared" si="16"/>
        <v>19.5</v>
      </c>
      <c r="AJ240" s="329">
        <f t="shared" si="17"/>
        <v>5.801489874999999</v>
      </c>
      <c r="AK240" s="329">
        <f t="shared" si="18"/>
        <v>226.25810512499996</v>
      </c>
      <c r="AL240" s="329">
        <f t="shared" si="19"/>
        <v>245.75810512499996</v>
      </c>
    </row>
    <row r="241" spans="33:38" ht="12.75">
      <c r="AG241" s="329">
        <f t="shared" si="15"/>
        <v>250.02601026640008</v>
      </c>
      <c r="AH241" s="324">
        <v>196</v>
      </c>
      <c r="AI241" s="329">
        <f t="shared" si="16"/>
        <v>19.6</v>
      </c>
      <c r="AJ241" s="329">
        <f t="shared" si="17"/>
        <v>5.908359237600002</v>
      </c>
      <c r="AK241" s="329">
        <f t="shared" si="18"/>
        <v>230.42601026640008</v>
      </c>
      <c r="AL241" s="329">
        <f t="shared" si="19"/>
        <v>250.02601026640008</v>
      </c>
    </row>
    <row r="242" spans="33:38" ht="12.75">
      <c r="AG242" s="329">
        <f t="shared" si="15"/>
        <v>254.35114563020016</v>
      </c>
      <c r="AH242" s="324">
        <v>197</v>
      </c>
      <c r="AI242" s="329">
        <f t="shared" si="16"/>
        <v>19.700000000000003</v>
      </c>
      <c r="AJ242" s="329">
        <f t="shared" si="17"/>
        <v>6.016696041800004</v>
      </c>
      <c r="AK242" s="329">
        <f t="shared" si="18"/>
        <v>234.65114563020015</v>
      </c>
      <c r="AL242" s="329">
        <f t="shared" si="19"/>
        <v>254.35114563020016</v>
      </c>
    </row>
    <row r="243" spans="33:38" ht="12.75">
      <c r="AG243" s="329">
        <f t="shared" si="15"/>
        <v>258.7339152408</v>
      </c>
      <c r="AH243" s="324">
        <v>198</v>
      </c>
      <c r="AI243" s="329">
        <f t="shared" si="16"/>
        <v>19.8</v>
      </c>
      <c r="AJ243" s="329">
        <f t="shared" si="17"/>
        <v>6.126510647200001</v>
      </c>
      <c r="AK243" s="329">
        <f t="shared" si="18"/>
        <v>238.93391524080002</v>
      </c>
      <c r="AL243" s="329">
        <f t="shared" si="19"/>
        <v>258.7339152408</v>
      </c>
    </row>
    <row r="244" spans="33:38" ht="12.75">
      <c r="AG244" s="329">
        <f t="shared" si="15"/>
        <v>263.17472312260014</v>
      </c>
      <c r="AH244" s="324">
        <v>199</v>
      </c>
      <c r="AI244" s="329">
        <f t="shared" si="16"/>
        <v>19.900000000000002</v>
      </c>
      <c r="AJ244" s="329">
        <f t="shared" si="17"/>
        <v>6.237813413400004</v>
      </c>
      <c r="AK244" s="329">
        <f t="shared" si="18"/>
        <v>243.27472312260016</v>
      </c>
      <c r="AL244" s="329">
        <f t="shared" si="19"/>
        <v>263.17472312260014</v>
      </c>
    </row>
    <row r="245" spans="33:38" ht="12.75">
      <c r="AG245" s="329">
        <f t="shared" si="15"/>
        <v>267.67397330000006</v>
      </c>
      <c r="AH245" s="324">
        <v>200</v>
      </c>
      <c r="AI245" s="329">
        <f t="shared" si="16"/>
        <v>20</v>
      </c>
      <c r="AJ245" s="329">
        <f t="shared" si="17"/>
        <v>6.3506147</v>
      </c>
      <c r="AK245" s="329">
        <f t="shared" si="18"/>
        <v>247.67397330000003</v>
      </c>
      <c r="AL245" s="329">
        <f t="shared" si="19"/>
        <v>267.67397330000006</v>
      </c>
    </row>
    <row r="246" spans="33:38" ht="12.75">
      <c r="AG246" s="329">
        <f t="shared" si="15"/>
        <v>272.2320697974001</v>
      </c>
      <c r="AH246" s="324">
        <v>201</v>
      </c>
      <c r="AI246" s="329">
        <f t="shared" si="16"/>
        <v>20.1</v>
      </c>
      <c r="AJ246" s="329">
        <f t="shared" si="17"/>
        <v>6.464924866600001</v>
      </c>
      <c r="AK246" s="329">
        <f t="shared" si="18"/>
        <v>252.13206979740005</v>
      </c>
      <c r="AL246" s="329">
        <f t="shared" si="19"/>
        <v>272.2320697974001</v>
      </c>
    </row>
    <row r="247" spans="33:38" ht="12.75">
      <c r="AG247" s="329">
        <f t="shared" si="15"/>
        <v>276.8494166392001</v>
      </c>
      <c r="AH247" s="324">
        <v>202</v>
      </c>
      <c r="AI247" s="329">
        <f t="shared" si="16"/>
        <v>20.200000000000003</v>
      </c>
      <c r="AJ247" s="329">
        <f t="shared" si="17"/>
        <v>6.580754272800003</v>
      </c>
      <c r="AK247" s="329">
        <f t="shared" si="18"/>
        <v>256.6494166392001</v>
      </c>
      <c r="AL247" s="329">
        <f t="shared" si="19"/>
        <v>276.8494166392001</v>
      </c>
    </row>
    <row r="248" spans="33:38" ht="12.75">
      <c r="AG248" s="329">
        <f t="shared" si="15"/>
        <v>281.52641784980017</v>
      </c>
      <c r="AH248" s="324">
        <v>203</v>
      </c>
      <c r="AI248" s="329">
        <f t="shared" si="16"/>
        <v>20.3</v>
      </c>
      <c r="AJ248" s="329">
        <f t="shared" si="17"/>
        <v>6.698113278200004</v>
      </c>
      <c r="AK248" s="329">
        <f t="shared" si="18"/>
        <v>261.22641784980016</v>
      </c>
      <c r="AL248" s="329">
        <f t="shared" si="19"/>
        <v>281.52641784980017</v>
      </c>
    </row>
    <row r="249" spans="33:38" ht="12.75">
      <c r="AG249" s="329">
        <f t="shared" si="15"/>
        <v>286.26347745360005</v>
      </c>
      <c r="AH249" s="324">
        <v>204</v>
      </c>
      <c r="AI249" s="329">
        <f t="shared" si="16"/>
        <v>20.400000000000002</v>
      </c>
      <c r="AJ249" s="329">
        <f t="shared" si="17"/>
        <v>6.8170122424000015</v>
      </c>
      <c r="AK249" s="329">
        <f t="shared" si="18"/>
        <v>265.86347745360007</v>
      </c>
      <c r="AL249" s="329">
        <f t="shared" si="19"/>
        <v>286.26347745360005</v>
      </c>
    </row>
    <row r="250" spans="33:38" ht="12.75">
      <c r="AG250" s="329">
        <f t="shared" si="15"/>
        <v>291.060999475</v>
      </c>
      <c r="AH250" s="324">
        <v>205</v>
      </c>
      <c r="AI250" s="329">
        <f t="shared" si="16"/>
        <v>20.5</v>
      </c>
      <c r="AJ250" s="329">
        <f t="shared" si="17"/>
        <v>6.937461525000001</v>
      </c>
      <c r="AK250" s="329">
        <f t="shared" si="18"/>
        <v>270.560999475</v>
      </c>
      <c r="AL250" s="329">
        <f t="shared" si="19"/>
        <v>291.060999475</v>
      </c>
    </row>
    <row r="251" spans="33:38" ht="12.75">
      <c r="AG251" s="329">
        <f t="shared" si="15"/>
        <v>295.9193879384002</v>
      </c>
      <c r="AH251" s="324">
        <v>206</v>
      </c>
      <c r="AI251" s="329">
        <f t="shared" si="16"/>
        <v>20.6</v>
      </c>
      <c r="AJ251" s="329">
        <f t="shared" si="17"/>
        <v>7.059471485600004</v>
      </c>
      <c r="AK251" s="329">
        <f t="shared" si="18"/>
        <v>275.31938793840015</v>
      </c>
      <c r="AL251" s="329">
        <f t="shared" si="19"/>
        <v>295.9193879384002</v>
      </c>
    </row>
    <row r="252" spans="33:38" ht="12.75">
      <c r="AG252" s="329">
        <f t="shared" si="15"/>
        <v>300.8390468682001</v>
      </c>
      <c r="AH252" s="324">
        <v>207</v>
      </c>
      <c r="AI252" s="329">
        <f t="shared" si="16"/>
        <v>20.700000000000003</v>
      </c>
      <c r="AJ252" s="329">
        <f t="shared" si="17"/>
        <v>7.183052483800004</v>
      </c>
      <c r="AK252" s="329">
        <f t="shared" si="18"/>
        <v>280.1390468682001</v>
      </c>
      <c r="AL252" s="329">
        <f t="shared" si="19"/>
        <v>300.8390468682001</v>
      </c>
    </row>
    <row r="253" spans="33:38" ht="12.75">
      <c r="AG253" s="329">
        <f t="shared" si="15"/>
        <v>305.82038028880015</v>
      </c>
      <c r="AH253" s="324">
        <v>208</v>
      </c>
      <c r="AI253" s="329">
        <f t="shared" si="16"/>
        <v>20.8</v>
      </c>
      <c r="AJ253" s="329">
        <f t="shared" si="17"/>
        <v>7.308214879200004</v>
      </c>
      <c r="AK253" s="329">
        <f t="shared" si="18"/>
        <v>285.02038028880014</v>
      </c>
      <c r="AL253" s="329">
        <f t="shared" si="19"/>
        <v>305.82038028880015</v>
      </c>
    </row>
    <row r="254" spans="33:38" ht="12.75">
      <c r="AG254" s="329">
        <f t="shared" si="15"/>
        <v>310.8637922246002</v>
      </c>
      <c r="AH254" s="324">
        <v>209</v>
      </c>
      <c r="AI254" s="329">
        <f t="shared" si="16"/>
        <v>20.900000000000002</v>
      </c>
      <c r="AJ254" s="329">
        <f t="shared" si="17"/>
        <v>7.434969031400006</v>
      </c>
      <c r="AK254" s="329">
        <f t="shared" si="18"/>
        <v>289.96379222460024</v>
      </c>
      <c r="AL254" s="329">
        <f t="shared" si="19"/>
        <v>310.8637922246002</v>
      </c>
    </row>
    <row r="255" spans="33:38" ht="12.75">
      <c r="AG255" s="329">
        <f t="shared" si="15"/>
        <v>315.96968670000007</v>
      </c>
      <c r="AH255" s="324">
        <v>210</v>
      </c>
      <c r="AI255" s="329">
        <f t="shared" si="16"/>
        <v>21</v>
      </c>
      <c r="AJ255" s="329">
        <f t="shared" si="17"/>
        <v>7.563325300000002</v>
      </c>
      <c r="AK255" s="329">
        <f t="shared" si="18"/>
        <v>294.96968670000007</v>
      </c>
      <c r="AL255" s="329">
        <f t="shared" si="19"/>
        <v>315.96968670000007</v>
      </c>
    </row>
    <row r="256" spans="33:38" ht="12.75">
      <c r="AG256" s="329">
        <f t="shared" si="15"/>
        <v>321.13846773939997</v>
      </c>
      <c r="AH256" s="324">
        <v>211</v>
      </c>
      <c r="AI256" s="329">
        <f t="shared" si="16"/>
        <v>21.1</v>
      </c>
      <c r="AJ256" s="329">
        <f t="shared" si="17"/>
        <v>7.693294044599999</v>
      </c>
      <c r="AK256" s="329">
        <f t="shared" si="18"/>
        <v>300.03846773939995</v>
      </c>
      <c r="AL256" s="329">
        <f t="shared" si="19"/>
        <v>321.13846773939997</v>
      </c>
    </row>
    <row r="257" spans="33:38" ht="12.75">
      <c r="AG257" s="329">
        <f t="shared" si="15"/>
        <v>326.37053936720025</v>
      </c>
      <c r="AH257" s="324">
        <v>212</v>
      </c>
      <c r="AI257" s="329">
        <f t="shared" si="16"/>
        <v>21.200000000000003</v>
      </c>
      <c r="AJ257" s="329">
        <f t="shared" si="17"/>
        <v>7.824885624800007</v>
      </c>
      <c r="AK257" s="329">
        <f t="shared" si="18"/>
        <v>305.17053936720026</v>
      </c>
      <c r="AL257" s="329">
        <f t="shared" si="19"/>
        <v>326.37053936720025</v>
      </c>
    </row>
    <row r="258" spans="33:38" ht="12.75">
      <c r="AG258" s="329">
        <f t="shared" si="15"/>
        <v>331.6663056078001</v>
      </c>
      <c r="AH258" s="324">
        <v>213</v>
      </c>
      <c r="AI258" s="329">
        <f t="shared" si="16"/>
        <v>21.3</v>
      </c>
      <c r="AJ258" s="329">
        <f t="shared" si="17"/>
        <v>7.9581104002000025</v>
      </c>
      <c r="AK258" s="329">
        <f t="shared" si="18"/>
        <v>310.3663056078001</v>
      </c>
      <c r="AL258" s="329">
        <f t="shared" si="19"/>
        <v>331.6663056078001</v>
      </c>
    </row>
    <row r="259" spans="33:38" ht="12.75">
      <c r="AG259" s="329">
        <f t="shared" si="15"/>
        <v>337.0261704856</v>
      </c>
      <c r="AH259" s="324">
        <v>214</v>
      </c>
      <c r="AI259" s="329">
        <f t="shared" si="16"/>
        <v>21.400000000000002</v>
      </c>
      <c r="AJ259" s="329">
        <f t="shared" si="17"/>
        <v>8.0929787304</v>
      </c>
      <c r="AK259" s="329">
        <f t="shared" si="18"/>
        <v>315.6261704856</v>
      </c>
      <c r="AL259" s="329">
        <f t="shared" si="19"/>
        <v>337.0261704856</v>
      </c>
    </row>
    <row r="260" spans="33:38" ht="12.75">
      <c r="AG260" s="329">
        <f t="shared" si="15"/>
        <v>342.450538025</v>
      </c>
      <c r="AH260" s="324">
        <v>215</v>
      </c>
      <c r="AI260" s="329">
        <f t="shared" si="16"/>
        <v>21.5</v>
      </c>
      <c r="AJ260" s="329">
        <f t="shared" si="17"/>
        <v>8.229500975</v>
      </c>
      <c r="AK260" s="329">
        <f t="shared" si="18"/>
        <v>320.950538025</v>
      </c>
      <c r="AL260" s="329">
        <f t="shared" si="19"/>
        <v>342.450538025</v>
      </c>
    </row>
    <row r="261" spans="33:38" ht="12.75">
      <c r="AG261" s="329">
        <f t="shared" si="15"/>
        <v>347.93981225040005</v>
      </c>
      <c r="AH261" s="324">
        <v>216</v>
      </c>
      <c r="AI261" s="329">
        <f t="shared" si="16"/>
        <v>21.6</v>
      </c>
      <c r="AJ261" s="329">
        <f t="shared" si="17"/>
        <v>8.3676874936</v>
      </c>
      <c r="AK261" s="329">
        <f t="shared" si="18"/>
        <v>326.33981225040003</v>
      </c>
      <c r="AL261" s="329">
        <f t="shared" si="19"/>
        <v>347.93981225040005</v>
      </c>
    </row>
    <row r="262" spans="33:38" ht="12.75">
      <c r="AG262" s="329">
        <f t="shared" si="15"/>
        <v>353.4943971862001</v>
      </c>
      <c r="AH262" s="324">
        <v>217</v>
      </c>
      <c r="AI262" s="329">
        <f t="shared" si="16"/>
        <v>21.700000000000003</v>
      </c>
      <c r="AJ262" s="329">
        <f t="shared" si="17"/>
        <v>8.507548645800004</v>
      </c>
      <c r="AK262" s="329">
        <f t="shared" si="18"/>
        <v>331.7943971862001</v>
      </c>
      <c r="AL262" s="329">
        <f t="shared" si="19"/>
        <v>353.4943971862001</v>
      </c>
    </row>
    <row r="263" spans="33:38" ht="12.75">
      <c r="AG263" s="329">
        <f t="shared" si="15"/>
        <v>359.1146968568</v>
      </c>
      <c r="AH263" s="324">
        <v>218</v>
      </c>
      <c r="AI263" s="329">
        <f t="shared" si="16"/>
        <v>21.8</v>
      </c>
      <c r="AJ263" s="329">
        <f t="shared" si="17"/>
        <v>8.6490947912</v>
      </c>
      <c r="AK263" s="329">
        <f t="shared" si="18"/>
        <v>337.31469685679997</v>
      </c>
      <c r="AL263" s="329">
        <f t="shared" si="19"/>
        <v>359.1146968568</v>
      </c>
    </row>
    <row r="264" spans="33:38" ht="12.75">
      <c r="AG264" s="329">
        <f t="shared" si="15"/>
        <v>364.8011152866001</v>
      </c>
      <c r="AH264" s="324">
        <v>219</v>
      </c>
      <c r="AI264" s="329">
        <f t="shared" si="16"/>
        <v>21.900000000000002</v>
      </c>
      <c r="AJ264" s="329">
        <f t="shared" si="17"/>
        <v>8.792336289400003</v>
      </c>
      <c r="AK264" s="329">
        <f t="shared" si="18"/>
        <v>342.90111528660015</v>
      </c>
      <c r="AL264" s="329">
        <f t="shared" si="19"/>
        <v>364.8011152866001</v>
      </c>
    </row>
    <row r="265" spans="33:38" ht="12.75">
      <c r="AG265" s="329">
        <f t="shared" si="15"/>
        <v>370.5540564999999</v>
      </c>
      <c r="AH265" s="324">
        <v>220</v>
      </c>
      <c r="AI265" s="329">
        <f t="shared" si="16"/>
        <v>22</v>
      </c>
      <c r="AJ265" s="329">
        <f t="shared" si="17"/>
        <v>8.937283499999998</v>
      </c>
      <c r="AK265" s="329">
        <f t="shared" si="18"/>
        <v>348.5540564999999</v>
      </c>
      <c r="AL265" s="329">
        <f t="shared" si="19"/>
        <v>370.5540564999999</v>
      </c>
    </row>
    <row r="266" spans="33:38" ht="12.75">
      <c r="AG266" s="329">
        <f t="shared" si="15"/>
        <v>376.3739245214</v>
      </c>
      <c r="AH266" s="324">
        <v>221</v>
      </c>
      <c r="AI266" s="329">
        <f t="shared" si="16"/>
        <v>22.1</v>
      </c>
      <c r="AJ266" s="329">
        <f t="shared" si="17"/>
        <v>9.0839467826</v>
      </c>
      <c r="AK266" s="329">
        <f t="shared" si="18"/>
        <v>354.2739245214</v>
      </c>
      <c r="AL266" s="329">
        <f t="shared" si="19"/>
        <v>376.3739245214</v>
      </c>
    </row>
    <row r="267" spans="33:38" ht="12.75">
      <c r="AG267" s="329">
        <f t="shared" si="15"/>
        <v>382.26112337520016</v>
      </c>
      <c r="AH267" s="324">
        <v>222</v>
      </c>
      <c r="AI267" s="329">
        <f t="shared" si="16"/>
        <v>22.200000000000003</v>
      </c>
      <c r="AJ267" s="329">
        <f t="shared" si="17"/>
        <v>9.232336496800004</v>
      </c>
      <c r="AK267" s="329">
        <f t="shared" si="18"/>
        <v>360.06112337520017</v>
      </c>
      <c r="AL267" s="329">
        <f t="shared" si="19"/>
        <v>382.26112337520016</v>
      </c>
    </row>
    <row r="268" spans="33:38" ht="12.75">
      <c r="AG268" s="329">
        <f t="shared" si="15"/>
        <v>388.2160570858</v>
      </c>
      <c r="AH268" s="324">
        <v>223</v>
      </c>
      <c r="AI268" s="329">
        <f t="shared" si="16"/>
        <v>22.3</v>
      </c>
      <c r="AJ268" s="329">
        <f t="shared" si="17"/>
        <v>9.3824630022</v>
      </c>
      <c r="AK268" s="329">
        <f t="shared" si="18"/>
        <v>365.9160570858</v>
      </c>
      <c r="AL268" s="329">
        <f t="shared" si="19"/>
        <v>388.2160570858</v>
      </c>
    </row>
    <row r="269" spans="33:38" ht="12.75">
      <c r="AG269" s="329">
        <f t="shared" si="15"/>
        <v>394.2391296776001</v>
      </c>
      <c r="AH269" s="324">
        <v>224</v>
      </c>
      <c r="AI269" s="329">
        <f t="shared" si="16"/>
        <v>22.400000000000002</v>
      </c>
      <c r="AJ269" s="329">
        <f t="shared" si="17"/>
        <v>9.534336658400003</v>
      </c>
      <c r="AK269" s="329">
        <f t="shared" si="18"/>
        <v>371.8391296776001</v>
      </c>
      <c r="AL269" s="329">
        <f t="shared" si="19"/>
        <v>394.2391296776001</v>
      </c>
    </row>
    <row r="270" spans="33:38" ht="12.75">
      <c r="AG270" s="329">
        <f t="shared" si="15"/>
        <v>400.3307451749999</v>
      </c>
      <c r="AH270" s="324">
        <v>225</v>
      </c>
      <c r="AI270" s="329">
        <f t="shared" si="16"/>
        <v>22.5</v>
      </c>
      <c r="AJ270" s="329">
        <f t="shared" si="17"/>
        <v>9.687967824999998</v>
      </c>
      <c r="AK270" s="329">
        <f t="shared" si="18"/>
        <v>377.8307451749999</v>
      </c>
      <c r="AL270" s="329">
        <f t="shared" si="19"/>
        <v>400.3307451749999</v>
      </c>
    </row>
    <row r="271" spans="33:38" ht="12.75">
      <c r="AG271" s="329">
        <f t="shared" si="15"/>
        <v>406.49130760240007</v>
      </c>
      <c r="AH271" s="324">
        <v>226</v>
      </c>
      <c r="AI271" s="329">
        <f t="shared" si="16"/>
        <v>22.6</v>
      </c>
      <c r="AJ271" s="329">
        <f t="shared" si="17"/>
        <v>9.843366861600002</v>
      </c>
      <c r="AK271" s="329">
        <f t="shared" si="18"/>
        <v>383.89130760240005</v>
      </c>
      <c r="AL271" s="329">
        <f t="shared" si="19"/>
        <v>406.49130760240007</v>
      </c>
    </row>
    <row r="272" spans="33:38" ht="12.75">
      <c r="AG272" s="329">
        <f t="shared" si="15"/>
        <v>412.7212209842001</v>
      </c>
      <c r="AH272" s="324">
        <v>227</v>
      </c>
      <c r="AI272" s="329">
        <f t="shared" si="16"/>
        <v>22.700000000000003</v>
      </c>
      <c r="AJ272" s="329">
        <f t="shared" si="17"/>
        <v>10.000544127800003</v>
      </c>
      <c r="AK272" s="329">
        <f t="shared" si="18"/>
        <v>390.0212209842001</v>
      </c>
      <c r="AL272" s="329">
        <f t="shared" si="19"/>
        <v>412.7212209842001</v>
      </c>
    </row>
    <row r="273" spans="33:38" ht="12.75">
      <c r="AG273" s="329">
        <f t="shared" si="15"/>
        <v>419.02088934479997</v>
      </c>
      <c r="AH273" s="324">
        <v>228</v>
      </c>
      <c r="AI273" s="329">
        <f t="shared" si="16"/>
        <v>22.8</v>
      </c>
      <c r="AJ273" s="329">
        <f t="shared" si="17"/>
        <v>10.1595099832</v>
      </c>
      <c r="AK273" s="329">
        <f t="shared" si="18"/>
        <v>396.22088934479996</v>
      </c>
      <c r="AL273" s="329">
        <f t="shared" si="19"/>
        <v>419.02088934479997</v>
      </c>
    </row>
    <row r="274" spans="33:38" ht="12.75">
      <c r="AG274" s="329">
        <f t="shared" si="15"/>
        <v>425.39071670860017</v>
      </c>
      <c r="AH274" s="324">
        <v>229</v>
      </c>
      <c r="AI274" s="329">
        <f t="shared" si="16"/>
        <v>22.900000000000002</v>
      </c>
      <c r="AJ274" s="329">
        <f t="shared" si="17"/>
        <v>10.320274787400004</v>
      </c>
      <c r="AK274" s="329">
        <f t="shared" si="18"/>
        <v>402.4907167086002</v>
      </c>
      <c r="AL274" s="329">
        <f t="shared" si="19"/>
        <v>425.39071670860017</v>
      </c>
    </row>
    <row r="275" spans="33:38" ht="12.75">
      <c r="AG275" s="329">
        <f t="shared" si="15"/>
        <v>431.83110709999994</v>
      </c>
      <c r="AH275" s="324">
        <v>230</v>
      </c>
      <c r="AI275" s="329">
        <f t="shared" si="16"/>
        <v>23</v>
      </c>
      <c r="AJ275" s="329">
        <f t="shared" si="17"/>
        <v>10.482848899999999</v>
      </c>
      <c r="AK275" s="329">
        <f t="shared" si="18"/>
        <v>408.83110709999994</v>
      </c>
      <c r="AL275" s="329">
        <f t="shared" si="19"/>
        <v>431.83110709999994</v>
      </c>
    </row>
    <row r="276" spans="33:38" ht="12.75">
      <c r="AG276" s="329">
        <f t="shared" si="15"/>
        <v>438.3424645434001</v>
      </c>
      <c r="AH276" s="324">
        <v>231</v>
      </c>
      <c r="AI276" s="329">
        <f t="shared" si="16"/>
        <v>23.1</v>
      </c>
      <c r="AJ276" s="329">
        <f t="shared" si="17"/>
        <v>10.647242680600003</v>
      </c>
      <c r="AK276" s="329">
        <f t="shared" si="18"/>
        <v>415.2424645434001</v>
      </c>
      <c r="AL276" s="329">
        <f t="shared" si="19"/>
        <v>438.3424645434001</v>
      </c>
    </row>
    <row r="277" spans="33:38" ht="12.75">
      <c r="AG277" s="329">
        <f t="shared" si="15"/>
        <v>444.9251930632002</v>
      </c>
      <c r="AH277" s="324">
        <v>232</v>
      </c>
      <c r="AI277" s="329">
        <f t="shared" si="16"/>
        <v>23.200000000000003</v>
      </c>
      <c r="AJ277" s="329">
        <f t="shared" si="17"/>
        <v>10.813466488800005</v>
      </c>
      <c r="AK277" s="329">
        <f t="shared" si="18"/>
        <v>421.7251930632002</v>
      </c>
      <c r="AL277" s="329">
        <f t="shared" si="19"/>
        <v>444.9251930632002</v>
      </c>
    </row>
    <row r="278" spans="33:38" ht="12.75">
      <c r="AG278" s="329">
        <f t="shared" si="15"/>
        <v>451.5796966838</v>
      </c>
      <c r="AH278" s="324">
        <v>233</v>
      </c>
      <c r="AI278" s="329">
        <f t="shared" si="16"/>
        <v>23.3</v>
      </c>
      <c r="AJ278" s="329">
        <f t="shared" si="17"/>
        <v>10.981530684200001</v>
      </c>
      <c r="AK278" s="329">
        <f t="shared" si="18"/>
        <v>428.2796966838</v>
      </c>
      <c r="AL278" s="329">
        <f t="shared" si="19"/>
        <v>451.5796966838</v>
      </c>
    </row>
    <row r="279" spans="33:38" ht="12.75">
      <c r="AG279" s="329">
        <f t="shared" si="15"/>
        <v>458.3063794296001</v>
      </c>
      <c r="AH279" s="324">
        <v>234</v>
      </c>
      <c r="AI279" s="329">
        <f t="shared" si="16"/>
        <v>23.400000000000002</v>
      </c>
      <c r="AJ279" s="329">
        <f t="shared" si="17"/>
        <v>11.151445626400003</v>
      </c>
      <c r="AK279" s="329">
        <f t="shared" si="18"/>
        <v>434.9063794296001</v>
      </c>
      <c r="AL279" s="329">
        <f t="shared" si="19"/>
        <v>458.3063794296001</v>
      </c>
    </row>
    <row r="280" spans="33:38" ht="12.75">
      <c r="AG280" s="329">
        <f t="shared" si="15"/>
        <v>465.10564532499995</v>
      </c>
      <c r="AH280" s="324">
        <v>235</v>
      </c>
      <c r="AI280" s="329">
        <f t="shared" si="16"/>
        <v>23.5</v>
      </c>
      <c r="AJ280" s="329">
        <f t="shared" si="17"/>
        <v>11.323221675</v>
      </c>
      <c r="AK280" s="329">
        <f t="shared" si="18"/>
        <v>441.60564532499995</v>
      </c>
      <c r="AL280" s="329">
        <f t="shared" si="19"/>
        <v>465.10564532499995</v>
      </c>
    </row>
    <row r="281" spans="33:38" ht="12.75">
      <c r="AG281" s="329">
        <f t="shared" si="15"/>
        <v>471.97789839440003</v>
      </c>
      <c r="AH281" s="324">
        <v>236</v>
      </c>
      <c r="AI281" s="329">
        <f t="shared" si="16"/>
        <v>23.6</v>
      </c>
      <c r="AJ281" s="329">
        <f t="shared" si="17"/>
        <v>11.4968691896</v>
      </c>
      <c r="AK281" s="329">
        <f t="shared" si="18"/>
        <v>448.3778983944</v>
      </c>
      <c r="AL281" s="329">
        <f t="shared" si="19"/>
        <v>471.97789839440003</v>
      </c>
    </row>
    <row r="282" spans="33:38" ht="12.75">
      <c r="AG282" s="329">
        <f t="shared" si="15"/>
        <v>478.9235426622002</v>
      </c>
      <c r="AH282" s="324">
        <v>237</v>
      </c>
      <c r="AI282" s="329">
        <f t="shared" si="16"/>
        <v>23.700000000000003</v>
      </c>
      <c r="AJ282" s="329">
        <f t="shared" si="17"/>
        <v>11.672398529800006</v>
      </c>
      <c r="AK282" s="329">
        <f t="shared" si="18"/>
        <v>455.2235426622002</v>
      </c>
      <c r="AL282" s="329">
        <f t="shared" si="19"/>
        <v>478.9235426622002</v>
      </c>
    </row>
    <row r="283" spans="33:38" ht="12.75">
      <c r="AG283" s="329">
        <f t="shared" si="15"/>
        <v>485.9429821528</v>
      </c>
      <c r="AH283" s="324">
        <v>238</v>
      </c>
      <c r="AI283" s="329">
        <f t="shared" si="16"/>
        <v>23.8</v>
      </c>
      <c r="AJ283" s="329">
        <f t="shared" si="17"/>
        <v>11.8498200552</v>
      </c>
      <c r="AK283" s="329">
        <f t="shared" si="18"/>
        <v>462.1429821528</v>
      </c>
      <c r="AL283" s="329">
        <f t="shared" si="19"/>
        <v>485.9429821528</v>
      </c>
    </row>
    <row r="284" spans="33:38" ht="12.75">
      <c r="AG284" s="329">
        <f t="shared" si="15"/>
        <v>493.03662089060026</v>
      </c>
      <c r="AH284" s="324">
        <v>239</v>
      </c>
      <c r="AI284" s="329">
        <f t="shared" si="16"/>
        <v>23.900000000000002</v>
      </c>
      <c r="AJ284" s="329">
        <f t="shared" si="17"/>
        <v>12.029144125400007</v>
      </c>
      <c r="AK284" s="329">
        <f t="shared" si="18"/>
        <v>469.1366208906003</v>
      </c>
      <c r="AL284" s="329">
        <f t="shared" si="19"/>
        <v>493.03662089060026</v>
      </c>
    </row>
    <row r="285" spans="33:38" ht="12.75">
      <c r="AG285" s="329">
        <f t="shared" si="15"/>
        <v>500.2048629</v>
      </c>
      <c r="AH285" s="324">
        <v>240</v>
      </c>
      <c r="AI285" s="329">
        <f t="shared" si="16"/>
        <v>24</v>
      </c>
      <c r="AJ285" s="329">
        <f t="shared" si="17"/>
        <v>12.210381100000001</v>
      </c>
      <c r="AK285" s="329">
        <f t="shared" si="18"/>
        <v>476.2048629</v>
      </c>
      <c r="AL285" s="329">
        <f t="shared" si="19"/>
        <v>500.2048629</v>
      </c>
    </row>
    <row r="286" spans="33:38" ht="12.75">
      <c r="AG286" s="329">
        <f t="shared" si="15"/>
        <v>507.44811220540004</v>
      </c>
      <c r="AH286" s="324">
        <v>241</v>
      </c>
      <c r="AI286" s="329">
        <f t="shared" si="16"/>
        <v>24.1</v>
      </c>
      <c r="AJ286" s="329">
        <f t="shared" si="17"/>
        <v>12.3935413386</v>
      </c>
      <c r="AK286" s="329">
        <f t="shared" si="18"/>
        <v>483.3481122054</v>
      </c>
      <c r="AL286" s="329">
        <f t="shared" si="19"/>
        <v>507.44811220540004</v>
      </c>
    </row>
    <row r="287" spans="33:38" ht="12.75">
      <c r="AG287" s="329">
        <f t="shared" si="15"/>
        <v>514.7667728312002</v>
      </c>
      <c r="AH287" s="324">
        <v>242</v>
      </c>
      <c r="AI287" s="329">
        <f t="shared" si="16"/>
        <v>24.200000000000003</v>
      </c>
      <c r="AJ287" s="329">
        <f t="shared" si="17"/>
        <v>12.578635200800006</v>
      </c>
      <c r="AK287" s="329">
        <f t="shared" si="18"/>
        <v>490.56677283120024</v>
      </c>
      <c r="AL287" s="329">
        <f t="shared" si="19"/>
        <v>514.7667728312002</v>
      </c>
    </row>
    <row r="288" spans="33:38" ht="12.75">
      <c r="AG288" s="329">
        <f t="shared" si="15"/>
        <v>522.1612488018001</v>
      </c>
      <c r="AH288" s="324">
        <v>243</v>
      </c>
      <c r="AI288" s="329">
        <f t="shared" si="16"/>
        <v>24.3</v>
      </c>
      <c r="AJ288" s="329">
        <f t="shared" si="17"/>
        <v>12.765673046200002</v>
      </c>
      <c r="AK288" s="329">
        <f t="shared" si="18"/>
        <v>497.86124880180006</v>
      </c>
      <c r="AL288" s="329">
        <f t="shared" si="19"/>
        <v>522.1612488018001</v>
      </c>
    </row>
    <row r="289" spans="33:38" ht="12.75">
      <c r="AG289" s="329">
        <f t="shared" si="15"/>
        <v>529.6319441416001</v>
      </c>
      <c r="AH289" s="324">
        <v>244</v>
      </c>
      <c r="AI289" s="329">
        <f t="shared" si="16"/>
        <v>24.400000000000002</v>
      </c>
      <c r="AJ289" s="329">
        <f t="shared" si="17"/>
        <v>12.954665234400004</v>
      </c>
      <c r="AK289" s="329">
        <f t="shared" si="18"/>
        <v>505.23194414160014</v>
      </c>
      <c r="AL289" s="329">
        <f t="shared" si="19"/>
        <v>529.6319441416001</v>
      </c>
    </row>
    <row r="290" spans="33:38" ht="12.75">
      <c r="AG290" s="329">
        <f t="shared" si="15"/>
        <v>537.179262875</v>
      </c>
      <c r="AH290" s="324">
        <v>245</v>
      </c>
      <c r="AI290" s="329">
        <f t="shared" si="16"/>
        <v>24.5</v>
      </c>
      <c r="AJ290" s="329">
        <f t="shared" si="17"/>
        <v>13.145622125</v>
      </c>
      <c r="AK290" s="329">
        <f t="shared" si="18"/>
        <v>512.679262875</v>
      </c>
      <c r="AL290" s="329">
        <f t="shared" si="19"/>
        <v>537.179262875</v>
      </c>
    </row>
    <row r="291" spans="33:38" ht="12.75">
      <c r="AG291" s="329">
        <f t="shared" si="15"/>
        <v>544.8036090264002</v>
      </c>
      <c r="AH291" s="324">
        <v>246</v>
      </c>
      <c r="AI291" s="329">
        <f t="shared" si="16"/>
        <v>24.6</v>
      </c>
      <c r="AJ291" s="329">
        <f t="shared" si="17"/>
        <v>13.338554077600003</v>
      </c>
      <c r="AK291" s="329">
        <f t="shared" si="18"/>
        <v>520.2036090264002</v>
      </c>
      <c r="AL291" s="329">
        <f t="shared" si="19"/>
        <v>544.8036090264002</v>
      </c>
    </row>
    <row r="292" spans="33:38" ht="12.75">
      <c r="AG292" s="329">
        <f t="shared" si="15"/>
        <v>552.5053866202003</v>
      </c>
      <c r="AH292" s="324">
        <v>247</v>
      </c>
      <c r="AI292" s="329">
        <f t="shared" si="16"/>
        <v>24.700000000000003</v>
      </c>
      <c r="AJ292" s="329">
        <f t="shared" si="17"/>
        <v>13.533471451800006</v>
      </c>
      <c r="AK292" s="329">
        <f t="shared" si="18"/>
        <v>527.8053866202002</v>
      </c>
      <c r="AL292" s="329">
        <f t="shared" si="19"/>
        <v>552.5053866202003</v>
      </c>
    </row>
    <row r="293" spans="33:38" ht="12.75">
      <c r="AG293" s="329">
        <f t="shared" si="15"/>
        <v>560.2849996808001</v>
      </c>
      <c r="AH293" s="324">
        <v>248</v>
      </c>
      <c r="AI293" s="329">
        <f t="shared" si="16"/>
        <v>24.8</v>
      </c>
      <c r="AJ293" s="329">
        <f t="shared" si="17"/>
        <v>13.730384607200003</v>
      </c>
      <c r="AK293" s="329">
        <f t="shared" si="18"/>
        <v>535.4849996808001</v>
      </c>
      <c r="AL293" s="329">
        <f t="shared" si="19"/>
        <v>560.2849996808001</v>
      </c>
    </row>
    <row r="294" spans="33:38" ht="12.75">
      <c r="AG294" s="329">
        <f t="shared" si="15"/>
        <v>568.1428522326</v>
      </c>
      <c r="AH294" s="324">
        <v>249</v>
      </c>
      <c r="AI294" s="329">
        <f t="shared" si="16"/>
        <v>24.900000000000002</v>
      </c>
      <c r="AJ294" s="329">
        <f t="shared" si="17"/>
        <v>13.929303903400003</v>
      </c>
      <c r="AK294" s="329">
        <f t="shared" si="18"/>
        <v>543.2428522326001</v>
      </c>
      <c r="AL294" s="329">
        <f t="shared" si="19"/>
        <v>568.1428522326</v>
      </c>
    </row>
    <row r="295" spans="33:38" ht="12.75">
      <c r="AG295" s="329">
        <f t="shared" si="15"/>
        <v>576.0793483</v>
      </c>
      <c r="AH295" s="324">
        <v>250</v>
      </c>
      <c r="AI295" s="329">
        <f t="shared" si="16"/>
        <v>25</v>
      </c>
      <c r="AJ295" s="329">
        <f t="shared" si="17"/>
        <v>14.130239699999999</v>
      </c>
      <c r="AK295" s="329">
        <f t="shared" si="18"/>
        <v>551.0793483</v>
      </c>
      <c r="AL295" s="329">
        <f t="shared" si="19"/>
        <v>576.0793483</v>
      </c>
    </row>
    <row r="296" spans="33:38" ht="12.75">
      <c r="AG296" s="329">
        <f t="shared" si="15"/>
        <v>584.0948919074001</v>
      </c>
      <c r="AH296" s="324">
        <v>251</v>
      </c>
      <c r="AI296" s="329">
        <f t="shared" si="16"/>
        <v>25.1</v>
      </c>
      <c r="AJ296" s="329">
        <f t="shared" si="17"/>
        <v>14.333202356600003</v>
      </c>
      <c r="AK296" s="329">
        <f t="shared" si="18"/>
        <v>558.9948919074001</v>
      </c>
      <c r="AL296" s="329">
        <f t="shared" si="19"/>
        <v>584.0948919074001</v>
      </c>
    </row>
    <row r="297" spans="33:38" ht="12.75">
      <c r="AG297" s="329">
        <f t="shared" si="15"/>
        <v>592.1898870792003</v>
      </c>
      <c r="AH297" s="324">
        <v>252</v>
      </c>
      <c r="AI297" s="329">
        <f t="shared" si="16"/>
        <v>25.200000000000003</v>
      </c>
      <c r="AJ297" s="329">
        <f t="shared" si="17"/>
        <v>14.538202232800007</v>
      </c>
      <c r="AK297" s="329">
        <f t="shared" si="18"/>
        <v>566.9898870792002</v>
      </c>
      <c r="AL297" s="329">
        <f t="shared" si="19"/>
        <v>592.1898870792003</v>
      </c>
    </row>
    <row r="298" spans="33:38" ht="12.75">
      <c r="AG298" s="329">
        <f t="shared" si="15"/>
        <v>600.3647378398</v>
      </c>
      <c r="AH298" s="324">
        <v>253</v>
      </c>
      <c r="AI298" s="329">
        <f t="shared" si="16"/>
        <v>25.3</v>
      </c>
      <c r="AJ298" s="329">
        <f t="shared" si="17"/>
        <v>14.745249688200001</v>
      </c>
      <c r="AK298" s="329">
        <f t="shared" si="18"/>
        <v>575.0647378398</v>
      </c>
      <c r="AL298" s="329">
        <f t="shared" si="19"/>
        <v>600.3647378398</v>
      </c>
    </row>
    <row r="299" spans="33:38" ht="12.75">
      <c r="AG299" s="329">
        <f t="shared" si="15"/>
        <v>608.6198482136</v>
      </c>
      <c r="AH299" s="324">
        <v>254</v>
      </c>
      <c r="AI299" s="329">
        <f t="shared" si="16"/>
        <v>25.400000000000002</v>
      </c>
      <c r="AJ299" s="329">
        <f t="shared" si="17"/>
        <v>14.954355082400001</v>
      </c>
      <c r="AK299" s="329">
        <f t="shared" si="18"/>
        <v>583.2198482136</v>
      </c>
      <c r="AL299" s="329">
        <f t="shared" si="19"/>
        <v>608.6198482136</v>
      </c>
    </row>
    <row r="300" spans="33:38" ht="12.75">
      <c r="AG300" s="329">
        <f t="shared" si="15"/>
        <v>616.955622225</v>
      </c>
      <c r="AH300" s="324">
        <v>255</v>
      </c>
      <c r="AI300" s="329">
        <f t="shared" si="16"/>
        <v>25.5</v>
      </c>
      <c r="AJ300" s="329">
        <f t="shared" si="17"/>
        <v>15.165528775</v>
      </c>
      <c r="AK300" s="329">
        <f t="shared" si="18"/>
        <v>591.455622225</v>
      </c>
      <c r="AL300" s="329">
        <f t="shared" si="19"/>
        <v>616.955622225</v>
      </c>
    </row>
    <row r="301" spans="33:38" ht="12.75">
      <c r="AG301" s="329">
        <f t="shared" si="15"/>
        <v>625.3724638984</v>
      </c>
      <c r="AH301" s="324">
        <v>256</v>
      </c>
      <c r="AI301" s="329">
        <f t="shared" si="16"/>
        <v>25.6</v>
      </c>
      <c r="AJ301" s="329">
        <f t="shared" si="17"/>
        <v>15.378781125600002</v>
      </c>
      <c r="AK301" s="329">
        <f t="shared" si="18"/>
        <v>599.7724638984</v>
      </c>
      <c r="AL301" s="329">
        <f t="shared" si="19"/>
        <v>625.3724638984</v>
      </c>
    </row>
    <row r="302" spans="33:38" ht="12.75">
      <c r="AG302" s="329">
        <f aca="true" t="shared" si="20" ref="AG302:AG365">AL302</f>
        <v>633.8707772582003</v>
      </c>
      <c r="AH302" s="324">
        <v>257</v>
      </c>
      <c r="AI302" s="329">
        <f aca="true" t="shared" si="21" ref="AI302:AI365">AH302*$AH$43</f>
        <v>25.700000000000003</v>
      </c>
      <c r="AJ302" s="329">
        <f aca="true" t="shared" si="22" ref="AJ302:AJ365">$AJ$36*AI302^3+$AJ$37*AI302^2+$AJ$38*AI302+$AJ$39</f>
        <v>15.594122493800006</v>
      </c>
      <c r="AK302" s="329">
        <f>AJ302*$AJ$43</f>
        <v>608.1707772582002</v>
      </c>
      <c r="AL302" s="329">
        <f aca="true" t="shared" si="23" ref="AL302:AL312">AI302+AK302</f>
        <v>633.8707772582003</v>
      </c>
    </row>
    <row r="303" spans="33:40" ht="12.75">
      <c r="AG303" s="329">
        <f t="shared" si="20"/>
        <v>642.4509663287998</v>
      </c>
      <c r="AH303" s="324">
        <v>258</v>
      </c>
      <c r="AI303" s="329">
        <f t="shared" si="21"/>
        <v>25.8</v>
      </c>
      <c r="AJ303" s="329">
        <f t="shared" si="22"/>
        <v>15.811563239199996</v>
      </c>
      <c r="AK303" s="329">
        <f t="shared" si="18"/>
        <v>616.6509663287999</v>
      </c>
      <c r="AL303" s="329">
        <f t="shared" si="23"/>
        <v>642.4509663287998</v>
      </c>
      <c r="AM303" s="329"/>
      <c r="AN303" s="329"/>
    </row>
    <row r="304" spans="33:40" ht="12.75">
      <c r="AG304" s="329">
        <f t="shared" si="20"/>
        <v>651.1134351346</v>
      </c>
      <c r="AH304" s="324">
        <v>259</v>
      </c>
      <c r="AI304" s="329">
        <f t="shared" si="21"/>
        <v>25.900000000000002</v>
      </c>
      <c r="AJ304" s="329">
        <f t="shared" si="22"/>
        <v>16.0311137214</v>
      </c>
      <c r="AK304" s="329">
        <f aca="true" t="shared" si="24" ref="AK304:AK367">AJ304*$AJ$43</f>
        <v>625.2134351346</v>
      </c>
      <c r="AL304" s="329">
        <f t="shared" si="23"/>
        <v>651.1134351346</v>
      </c>
      <c r="AM304" s="329"/>
      <c r="AN304" s="329"/>
    </row>
    <row r="305" spans="33:40" ht="12.75">
      <c r="AG305" s="329">
        <f t="shared" si="20"/>
        <v>659.8585876999999</v>
      </c>
      <c r="AH305" s="324">
        <v>260</v>
      </c>
      <c r="AI305" s="329">
        <f t="shared" si="21"/>
        <v>26</v>
      </c>
      <c r="AJ305" s="329">
        <f t="shared" si="22"/>
        <v>16.2527843</v>
      </c>
      <c r="AK305" s="329">
        <f t="shared" si="24"/>
        <v>633.8585876999999</v>
      </c>
      <c r="AL305" s="329">
        <f t="shared" si="23"/>
        <v>659.8585876999999</v>
      </c>
      <c r="AM305" s="329"/>
      <c r="AN305" s="329"/>
    </row>
    <row r="306" spans="33:40" ht="12.75">
      <c r="AG306" s="329">
        <f t="shared" si="20"/>
        <v>668.6868280494001</v>
      </c>
      <c r="AH306" s="324">
        <v>261</v>
      </c>
      <c r="AI306" s="329">
        <f t="shared" si="21"/>
        <v>26.1</v>
      </c>
      <c r="AJ306" s="329">
        <f t="shared" si="22"/>
        <v>16.476585334600003</v>
      </c>
      <c r="AK306" s="329">
        <f t="shared" si="24"/>
        <v>642.5868280494001</v>
      </c>
      <c r="AL306" s="329">
        <f t="shared" si="23"/>
        <v>668.6868280494001</v>
      </c>
      <c r="AM306" s="329"/>
      <c r="AN306" s="329"/>
    </row>
    <row r="307" spans="33:40" ht="12.75">
      <c r="AG307" s="329">
        <f t="shared" si="20"/>
        <v>677.5985602072003</v>
      </c>
      <c r="AH307" s="324">
        <v>262</v>
      </c>
      <c r="AI307" s="329">
        <f t="shared" si="21"/>
        <v>26.200000000000003</v>
      </c>
      <c r="AJ307" s="329">
        <f t="shared" si="22"/>
        <v>16.702527184800008</v>
      </c>
      <c r="AK307" s="329">
        <f t="shared" si="24"/>
        <v>651.3985602072003</v>
      </c>
      <c r="AL307" s="329">
        <f t="shared" si="23"/>
        <v>677.5985602072003</v>
      </c>
      <c r="AM307" s="329"/>
      <c r="AN307" s="329"/>
    </row>
    <row r="308" spans="33:40" ht="12.75">
      <c r="AG308" s="329">
        <f t="shared" si="20"/>
        <v>686.5941881977999</v>
      </c>
      <c r="AH308" s="324">
        <v>263</v>
      </c>
      <c r="AI308" s="329">
        <f t="shared" si="21"/>
        <v>26.3</v>
      </c>
      <c r="AJ308" s="329">
        <f t="shared" si="22"/>
        <v>16.930620210199997</v>
      </c>
      <c r="AK308" s="329">
        <f t="shared" si="24"/>
        <v>660.2941881977999</v>
      </c>
      <c r="AL308" s="329">
        <f t="shared" si="23"/>
        <v>686.5941881977999</v>
      </c>
      <c r="AM308" s="329"/>
      <c r="AN308" s="329"/>
    </row>
    <row r="309" spans="33:40" ht="12.75">
      <c r="AG309" s="329">
        <f t="shared" si="20"/>
        <v>695.6741160456003</v>
      </c>
      <c r="AH309" s="324">
        <v>264</v>
      </c>
      <c r="AI309" s="329">
        <f t="shared" si="21"/>
        <v>26.400000000000002</v>
      </c>
      <c r="AJ309" s="329">
        <f t="shared" si="22"/>
        <v>17.160874770400007</v>
      </c>
      <c r="AK309" s="329">
        <f t="shared" si="24"/>
        <v>669.2741160456003</v>
      </c>
      <c r="AL309" s="329">
        <f t="shared" si="23"/>
        <v>695.6741160456003</v>
      </c>
      <c r="AM309" s="329"/>
      <c r="AN309" s="329"/>
    </row>
    <row r="310" spans="33:40" ht="12.75">
      <c r="AG310" s="329">
        <f t="shared" si="20"/>
        <v>704.8387477750001</v>
      </c>
      <c r="AH310" s="324">
        <v>265</v>
      </c>
      <c r="AI310" s="329">
        <f t="shared" si="21"/>
        <v>26.5</v>
      </c>
      <c r="AJ310" s="329">
        <f t="shared" si="22"/>
        <v>17.393301225000002</v>
      </c>
      <c r="AK310" s="329">
        <f t="shared" si="24"/>
        <v>678.3387477750001</v>
      </c>
      <c r="AL310" s="329">
        <f t="shared" si="23"/>
        <v>704.8387477750001</v>
      </c>
      <c r="AM310" s="329"/>
      <c r="AN310" s="329"/>
    </row>
    <row r="311" spans="33:40" ht="12.75">
      <c r="AG311" s="329">
        <f t="shared" si="20"/>
        <v>714.0884874104003</v>
      </c>
      <c r="AH311" s="324">
        <v>266</v>
      </c>
      <c r="AI311" s="329">
        <f t="shared" si="21"/>
        <v>26.6</v>
      </c>
      <c r="AJ311" s="329">
        <f t="shared" si="22"/>
        <v>17.627909933600005</v>
      </c>
      <c r="AK311" s="329">
        <f t="shared" si="24"/>
        <v>687.4884874104002</v>
      </c>
      <c r="AL311" s="329">
        <f t="shared" si="23"/>
        <v>714.0884874104003</v>
      </c>
      <c r="AM311" s="329"/>
      <c r="AN311" s="329"/>
    </row>
    <row r="312" spans="33:40" ht="12.75">
      <c r="AG312" s="329">
        <f t="shared" si="20"/>
        <v>723.4237389762003</v>
      </c>
      <c r="AH312" s="324">
        <v>267</v>
      </c>
      <c r="AI312" s="329">
        <f t="shared" si="21"/>
        <v>26.700000000000003</v>
      </c>
      <c r="AJ312" s="329">
        <f t="shared" si="22"/>
        <v>17.864711255800007</v>
      </c>
      <c r="AK312" s="329">
        <f t="shared" si="24"/>
        <v>696.7237389762003</v>
      </c>
      <c r="AL312" s="329">
        <f t="shared" si="23"/>
        <v>723.4237389762003</v>
      </c>
      <c r="AM312" s="329"/>
      <c r="AN312" s="329"/>
    </row>
    <row r="313" spans="33:40" ht="12.75">
      <c r="AG313" s="329">
        <f t="shared" si="20"/>
        <v>732.8449064968001</v>
      </c>
      <c r="AH313" s="324">
        <v>268</v>
      </c>
      <c r="AI313" s="329">
        <f t="shared" si="21"/>
        <v>26.8</v>
      </c>
      <c r="AJ313" s="329">
        <f t="shared" si="22"/>
        <v>18.103715551200004</v>
      </c>
      <c r="AK313" s="329">
        <f t="shared" si="24"/>
        <v>706.0449064968002</v>
      </c>
      <c r="AL313" s="329">
        <f aca="true" t="shared" si="25" ref="AL313:AL367">AI313+AK313</f>
        <v>732.8449064968001</v>
      </c>
      <c r="AM313" s="329"/>
      <c r="AN313" s="329"/>
    </row>
    <row r="314" spans="33:40" ht="12.75">
      <c r="AG314" s="329">
        <f t="shared" si="20"/>
        <v>742.3523939966002</v>
      </c>
      <c r="AH314" s="324">
        <v>269</v>
      </c>
      <c r="AI314" s="329">
        <f t="shared" si="21"/>
        <v>26.900000000000002</v>
      </c>
      <c r="AJ314" s="329">
        <f t="shared" si="22"/>
        <v>18.344933179400005</v>
      </c>
      <c r="AK314" s="329">
        <f t="shared" si="24"/>
        <v>715.4523939966002</v>
      </c>
      <c r="AL314" s="329">
        <f t="shared" si="25"/>
        <v>742.3523939966002</v>
      </c>
      <c r="AM314" s="329"/>
      <c r="AN314" s="329"/>
    </row>
    <row r="315" spans="33:40" ht="12.75">
      <c r="AG315" s="329">
        <f t="shared" si="20"/>
        <v>751.9466054999999</v>
      </c>
      <c r="AH315" s="324">
        <v>270</v>
      </c>
      <c r="AI315" s="329">
        <f t="shared" si="21"/>
        <v>27</v>
      </c>
      <c r="AJ315" s="329">
        <f t="shared" si="22"/>
        <v>18.588374499999997</v>
      </c>
      <c r="AK315" s="329">
        <f t="shared" si="24"/>
        <v>724.9466054999999</v>
      </c>
      <c r="AL315" s="329">
        <f t="shared" si="25"/>
        <v>751.9466054999999</v>
      </c>
      <c r="AM315" s="329"/>
      <c r="AN315" s="329"/>
    </row>
    <row r="316" spans="33:38" ht="12.75">
      <c r="AG316" s="329">
        <f t="shared" si="20"/>
        <v>761.6279450314</v>
      </c>
      <c r="AH316" s="324">
        <v>271</v>
      </c>
      <c r="AI316" s="329">
        <f t="shared" si="21"/>
        <v>27.1</v>
      </c>
      <c r="AJ316" s="329">
        <f t="shared" si="22"/>
        <v>18.8340498726</v>
      </c>
      <c r="AK316" s="329">
        <f t="shared" si="24"/>
        <v>734.5279450314</v>
      </c>
      <c r="AL316" s="329">
        <f t="shared" si="25"/>
        <v>761.6279450314</v>
      </c>
    </row>
    <row r="317" spans="33:38" ht="12.75">
      <c r="AG317" s="329">
        <f t="shared" si="20"/>
        <v>771.3968166152001</v>
      </c>
      <c r="AH317" s="324">
        <v>272</v>
      </c>
      <c r="AI317" s="329">
        <f t="shared" si="21"/>
        <v>27.200000000000003</v>
      </c>
      <c r="AJ317" s="329">
        <f t="shared" si="22"/>
        <v>19.081969656800002</v>
      </c>
      <c r="AK317" s="329">
        <f t="shared" si="24"/>
        <v>744.1968166152001</v>
      </c>
      <c r="AL317" s="329">
        <f t="shared" si="25"/>
        <v>771.3968166152001</v>
      </c>
    </row>
    <row r="318" spans="33:38" ht="12.75">
      <c r="AG318" s="329">
        <f t="shared" si="20"/>
        <v>781.2536242758001</v>
      </c>
      <c r="AH318" s="324">
        <v>273</v>
      </c>
      <c r="AI318" s="329">
        <f t="shared" si="21"/>
        <v>27.3</v>
      </c>
      <c r="AJ318" s="329">
        <f t="shared" si="22"/>
        <v>19.332144212200003</v>
      </c>
      <c r="AK318" s="329">
        <f t="shared" si="24"/>
        <v>753.9536242758002</v>
      </c>
      <c r="AL318" s="329">
        <f t="shared" si="25"/>
        <v>781.2536242758001</v>
      </c>
    </row>
    <row r="319" spans="33:38" ht="12.75">
      <c r="AG319" s="329">
        <f t="shared" si="20"/>
        <v>791.1987720376003</v>
      </c>
      <c r="AH319" s="324">
        <v>274</v>
      </c>
      <c r="AI319" s="329">
        <f t="shared" si="21"/>
        <v>27.400000000000002</v>
      </c>
      <c r="AJ319" s="329">
        <f t="shared" si="22"/>
        <v>19.58458389840001</v>
      </c>
      <c r="AK319" s="329">
        <f t="shared" si="24"/>
        <v>763.7987720376003</v>
      </c>
      <c r="AL319" s="329">
        <f t="shared" si="25"/>
        <v>791.1987720376003</v>
      </c>
    </row>
    <row r="320" spans="33:38" ht="12.75">
      <c r="AG320" s="329">
        <f t="shared" si="20"/>
        <v>801.2326639250001</v>
      </c>
      <c r="AH320" s="324">
        <v>275</v>
      </c>
      <c r="AI320" s="329">
        <f t="shared" si="21"/>
        <v>27.5</v>
      </c>
      <c r="AJ320" s="329">
        <f t="shared" si="22"/>
        <v>19.839299075000003</v>
      </c>
      <c r="AK320" s="329">
        <f t="shared" si="24"/>
        <v>773.7326639250001</v>
      </c>
      <c r="AL320" s="329">
        <f t="shared" si="25"/>
        <v>801.2326639250001</v>
      </c>
    </row>
    <row r="321" spans="33:38" ht="12.75">
      <c r="AG321" s="329">
        <f t="shared" si="20"/>
        <v>811.3557039624004</v>
      </c>
      <c r="AH321" s="324">
        <v>276</v>
      </c>
      <c r="AI321" s="329">
        <f t="shared" si="21"/>
        <v>27.6</v>
      </c>
      <c r="AJ321" s="329">
        <f t="shared" si="22"/>
        <v>20.09630010160001</v>
      </c>
      <c r="AK321" s="329">
        <f t="shared" si="24"/>
        <v>783.7557039624004</v>
      </c>
      <c r="AL321" s="329">
        <f t="shared" si="25"/>
        <v>811.3557039624004</v>
      </c>
    </row>
    <row r="322" spans="33:38" ht="12.75">
      <c r="AG322" s="329">
        <f t="shared" si="20"/>
        <v>821.5682961742004</v>
      </c>
      <c r="AH322" s="324">
        <v>277</v>
      </c>
      <c r="AI322" s="329">
        <f t="shared" si="21"/>
        <v>27.700000000000003</v>
      </c>
      <c r="AJ322" s="329">
        <f t="shared" si="22"/>
        <v>20.35559733780001</v>
      </c>
      <c r="AK322" s="329">
        <f t="shared" si="24"/>
        <v>793.8682961742004</v>
      </c>
      <c r="AL322" s="329">
        <f t="shared" si="25"/>
        <v>821.5682961742004</v>
      </c>
    </row>
    <row r="323" spans="33:38" ht="12.75">
      <c r="AG323" s="329">
        <f t="shared" si="20"/>
        <v>831.8708445847999</v>
      </c>
      <c r="AH323" s="324">
        <v>278</v>
      </c>
      <c r="AI323" s="329">
        <f t="shared" si="21"/>
        <v>27.8</v>
      </c>
      <c r="AJ323" s="329">
        <f t="shared" si="22"/>
        <v>20.6172011432</v>
      </c>
      <c r="AK323" s="329">
        <f t="shared" si="24"/>
        <v>804.0708445847999</v>
      </c>
      <c r="AL323" s="329">
        <f t="shared" si="25"/>
        <v>831.8708445847999</v>
      </c>
    </row>
    <row r="324" spans="33:38" ht="12.75">
      <c r="AG324" s="329">
        <f t="shared" si="20"/>
        <v>842.2637532186001</v>
      </c>
      <c r="AH324" s="324">
        <v>279</v>
      </c>
      <c r="AI324" s="329">
        <f t="shared" si="21"/>
        <v>27.900000000000002</v>
      </c>
      <c r="AJ324" s="329">
        <f t="shared" si="22"/>
        <v>20.881121877400002</v>
      </c>
      <c r="AK324" s="329">
        <f t="shared" si="24"/>
        <v>814.3637532186001</v>
      </c>
      <c r="AL324" s="329">
        <f t="shared" si="25"/>
        <v>842.2637532186001</v>
      </c>
    </row>
    <row r="325" spans="33:38" ht="12.75">
      <c r="AG325" s="329">
        <f t="shared" si="20"/>
        <v>852.7474260999999</v>
      </c>
      <c r="AH325" s="324">
        <v>280</v>
      </c>
      <c r="AI325" s="329">
        <f t="shared" si="21"/>
        <v>28</v>
      </c>
      <c r="AJ325" s="329">
        <f t="shared" si="22"/>
        <v>21.147369899999998</v>
      </c>
      <c r="AK325" s="329">
        <f t="shared" si="24"/>
        <v>824.7474260999999</v>
      </c>
      <c r="AL325" s="329">
        <f t="shared" si="25"/>
        <v>852.7474260999999</v>
      </c>
    </row>
    <row r="326" spans="33:38" ht="12.75">
      <c r="AG326" s="329">
        <f t="shared" si="20"/>
        <v>863.3222672534004</v>
      </c>
      <c r="AH326" s="324">
        <v>281</v>
      </c>
      <c r="AI326" s="329">
        <f t="shared" si="21"/>
        <v>28.1</v>
      </c>
      <c r="AJ326" s="329">
        <f t="shared" si="22"/>
        <v>21.41595557060001</v>
      </c>
      <c r="AK326" s="329">
        <f t="shared" si="24"/>
        <v>835.2222672534003</v>
      </c>
      <c r="AL326" s="329">
        <f t="shared" si="25"/>
        <v>863.3222672534004</v>
      </c>
    </row>
    <row r="327" spans="33:38" ht="12.75">
      <c r="AG327" s="329">
        <f t="shared" si="20"/>
        <v>873.9886807032004</v>
      </c>
      <c r="AH327" s="324">
        <v>282</v>
      </c>
      <c r="AI327" s="329">
        <f t="shared" si="21"/>
        <v>28.200000000000003</v>
      </c>
      <c r="AJ327" s="329">
        <f t="shared" si="22"/>
        <v>21.68688924880001</v>
      </c>
      <c r="AK327" s="329">
        <f t="shared" si="24"/>
        <v>845.7886807032004</v>
      </c>
      <c r="AL327" s="329">
        <f t="shared" si="25"/>
        <v>873.9886807032004</v>
      </c>
    </row>
    <row r="328" spans="33:38" ht="12.75">
      <c r="AG328" s="329">
        <f t="shared" si="20"/>
        <v>884.7470704738001</v>
      </c>
      <c r="AH328" s="324">
        <v>283</v>
      </c>
      <c r="AI328" s="329">
        <f t="shared" si="21"/>
        <v>28.3</v>
      </c>
      <c r="AJ328" s="329">
        <f t="shared" si="22"/>
        <v>21.960181294200005</v>
      </c>
      <c r="AK328" s="329">
        <f t="shared" si="24"/>
        <v>856.4470704738002</v>
      </c>
      <c r="AL328" s="329">
        <f t="shared" si="25"/>
        <v>884.7470704738001</v>
      </c>
    </row>
    <row r="329" spans="33:38" ht="12.75">
      <c r="AG329" s="329">
        <f t="shared" si="20"/>
        <v>895.5978405896003</v>
      </c>
      <c r="AH329" s="324">
        <v>284</v>
      </c>
      <c r="AI329" s="329">
        <f t="shared" si="21"/>
        <v>28.400000000000002</v>
      </c>
      <c r="AJ329" s="329">
        <f t="shared" si="22"/>
        <v>22.235842066400007</v>
      </c>
      <c r="AK329" s="329">
        <f t="shared" si="24"/>
        <v>867.1978405896003</v>
      </c>
      <c r="AL329" s="329">
        <f t="shared" si="25"/>
        <v>895.5978405896003</v>
      </c>
    </row>
    <row r="330" spans="33:38" ht="12.75">
      <c r="AG330" s="329">
        <f t="shared" si="20"/>
        <v>906.5413950750001</v>
      </c>
      <c r="AH330" s="324">
        <v>285</v>
      </c>
      <c r="AI330" s="329">
        <f t="shared" si="21"/>
        <v>28.5</v>
      </c>
      <c r="AJ330" s="329">
        <f t="shared" si="22"/>
        <v>22.513881925000003</v>
      </c>
      <c r="AK330" s="329">
        <f t="shared" si="24"/>
        <v>878.0413950750001</v>
      </c>
      <c r="AL330" s="329">
        <f t="shared" si="25"/>
        <v>906.5413950750001</v>
      </c>
    </row>
    <row r="331" spans="33:38" ht="12.75">
      <c r="AG331" s="329">
        <f t="shared" si="20"/>
        <v>917.5781379544001</v>
      </c>
      <c r="AH331" s="324">
        <v>286</v>
      </c>
      <c r="AI331" s="329">
        <f t="shared" si="21"/>
        <v>28.6</v>
      </c>
      <c r="AJ331" s="329">
        <f t="shared" si="22"/>
        <v>22.7943112296</v>
      </c>
      <c r="AK331" s="329">
        <f t="shared" si="24"/>
        <v>888.9781379544</v>
      </c>
      <c r="AL331" s="329">
        <f t="shared" si="25"/>
        <v>917.5781379544001</v>
      </c>
    </row>
    <row r="332" spans="33:38" ht="12.75">
      <c r="AG332" s="329">
        <f t="shared" si="20"/>
        <v>928.7084732522004</v>
      </c>
      <c r="AH332" s="324">
        <v>287</v>
      </c>
      <c r="AI332" s="329">
        <f t="shared" si="21"/>
        <v>28.700000000000003</v>
      </c>
      <c r="AJ332" s="329">
        <f t="shared" si="22"/>
        <v>23.07714033980001</v>
      </c>
      <c r="AK332" s="329">
        <f t="shared" si="24"/>
        <v>900.0084732522004</v>
      </c>
      <c r="AL332" s="329">
        <f t="shared" si="25"/>
        <v>928.7084732522004</v>
      </c>
    </row>
    <row r="333" spans="33:38" ht="12.75">
      <c r="AG333" s="329">
        <f t="shared" si="20"/>
        <v>939.9328049928</v>
      </c>
      <c r="AH333" s="324">
        <v>288</v>
      </c>
      <c r="AI333" s="329">
        <f t="shared" si="21"/>
        <v>28.8</v>
      </c>
      <c r="AJ333" s="329">
        <f t="shared" si="22"/>
        <v>23.362379615200002</v>
      </c>
      <c r="AK333" s="329">
        <f t="shared" si="24"/>
        <v>911.1328049928001</v>
      </c>
      <c r="AL333" s="329">
        <f t="shared" si="25"/>
        <v>939.9328049928</v>
      </c>
    </row>
    <row r="334" spans="33:38" ht="12.75">
      <c r="AG334" s="329">
        <f t="shared" si="20"/>
        <v>951.2515372006003</v>
      </c>
      <c r="AH334" s="324">
        <v>289</v>
      </c>
      <c r="AI334" s="329">
        <f t="shared" si="21"/>
        <v>28.900000000000002</v>
      </c>
      <c r="AJ334" s="329">
        <f t="shared" si="22"/>
        <v>23.65003941540001</v>
      </c>
      <c r="AK334" s="329">
        <f t="shared" si="24"/>
        <v>922.3515372006003</v>
      </c>
      <c r="AL334" s="329">
        <f t="shared" si="25"/>
        <v>951.2515372006003</v>
      </c>
    </row>
    <row r="335" spans="33:38" ht="12.75">
      <c r="AG335" s="329">
        <f t="shared" si="20"/>
        <v>962.6650739</v>
      </c>
      <c r="AH335" s="324">
        <v>290</v>
      </c>
      <c r="AI335" s="329">
        <f t="shared" si="21"/>
        <v>29</v>
      </c>
      <c r="AJ335" s="329">
        <f t="shared" si="22"/>
        <v>23.9401301</v>
      </c>
      <c r="AK335" s="329">
        <f t="shared" si="24"/>
        <v>933.6650739</v>
      </c>
      <c r="AL335" s="329">
        <f t="shared" si="25"/>
        <v>962.6650739</v>
      </c>
    </row>
    <row r="336" spans="33:38" ht="12.75">
      <c r="AG336" s="329">
        <f t="shared" si="20"/>
        <v>974.1738191154001</v>
      </c>
      <c r="AH336" s="324">
        <v>291</v>
      </c>
      <c r="AI336" s="329">
        <f t="shared" si="21"/>
        <v>29.1</v>
      </c>
      <c r="AJ336" s="329">
        <f t="shared" si="22"/>
        <v>24.2326620286</v>
      </c>
      <c r="AK336" s="329">
        <f t="shared" si="24"/>
        <v>945.0738191154</v>
      </c>
      <c r="AL336" s="329">
        <f t="shared" si="25"/>
        <v>974.1738191154001</v>
      </c>
    </row>
    <row r="337" spans="33:38" ht="12.75">
      <c r="AG337" s="329">
        <f t="shared" si="20"/>
        <v>985.7781768712005</v>
      </c>
      <c r="AH337" s="324">
        <v>292</v>
      </c>
      <c r="AI337" s="329">
        <f t="shared" si="21"/>
        <v>29.200000000000003</v>
      </c>
      <c r="AJ337" s="329">
        <f t="shared" si="22"/>
        <v>24.52764556080001</v>
      </c>
      <c r="AK337" s="329">
        <f t="shared" si="24"/>
        <v>956.5781768712004</v>
      </c>
      <c r="AL337" s="329">
        <f t="shared" si="25"/>
        <v>985.7781768712005</v>
      </c>
    </row>
    <row r="338" spans="33:38" ht="12.75">
      <c r="AG338" s="329">
        <f t="shared" si="20"/>
        <v>997.4785511918002</v>
      </c>
      <c r="AH338" s="324">
        <v>293</v>
      </c>
      <c r="AI338" s="329">
        <f t="shared" si="21"/>
        <v>29.3</v>
      </c>
      <c r="AJ338" s="329">
        <f t="shared" si="22"/>
        <v>24.825091056200005</v>
      </c>
      <c r="AK338" s="329">
        <f t="shared" si="24"/>
        <v>968.1785511918002</v>
      </c>
      <c r="AL338" s="329">
        <f t="shared" si="25"/>
        <v>997.4785511918002</v>
      </c>
    </row>
    <row r="339" spans="33:38" ht="12.75">
      <c r="AG339" s="329">
        <f t="shared" si="20"/>
        <v>1009.2753461016002</v>
      </c>
      <c r="AH339" s="324">
        <v>294</v>
      </c>
      <c r="AI339" s="329">
        <f t="shared" si="21"/>
        <v>29.400000000000002</v>
      </c>
      <c r="AJ339" s="329">
        <f t="shared" si="22"/>
        <v>25.125008874400006</v>
      </c>
      <c r="AK339" s="329">
        <f t="shared" si="24"/>
        <v>979.8753461016003</v>
      </c>
      <c r="AL339" s="329">
        <f t="shared" si="25"/>
        <v>1009.2753461016002</v>
      </c>
    </row>
    <row r="340" spans="33:38" ht="12.75">
      <c r="AG340" s="329">
        <f t="shared" si="20"/>
        <v>1021.1689656250002</v>
      </c>
      <c r="AH340" s="324">
        <v>295</v>
      </c>
      <c r="AI340" s="329">
        <f t="shared" si="21"/>
        <v>29.5</v>
      </c>
      <c r="AJ340" s="329">
        <f t="shared" si="22"/>
        <v>25.427409375000003</v>
      </c>
      <c r="AK340" s="329">
        <f t="shared" si="24"/>
        <v>991.6689656250002</v>
      </c>
      <c r="AL340" s="329">
        <f t="shared" si="25"/>
        <v>1021.1689656250002</v>
      </c>
    </row>
    <row r="341" spans="33:38" ht="12.75">
      <c r="AG341" s="329">
        <f t="shared" si="20"/>
        <v>1033.1598137864</v>
      </c>
      <c r="AH341" s="324">
        <v>296</v>
      </c>
      <c r="AI341" s="329">
        <f t="shared" si="21"/>
        <v>29.6</v>
      </c>
      <c r="AJ341" s="329">
        <f t="shared" si="22"/>
        <v>25.732302917600002</v>
      </c>
      <c r="AK341" s="329">
        <f t="shared" si="24"/>
        <v>1003.5598137864001</v>
      </c>
      <c r="AL341" s="329">
        <f t="shared" si="25"/>
        <v>1033.1598137864</v>
      </c>
    </row>
    <row r="342" spans="33:38" ht="12.75">
      <c r="AG342" s="329">
        <f t="shared" si="20"/>
        <v>1045.2482946102004</v>
      </c>
      <c r="AH342" s="324">
        <v>297</v>
      </c>
      <c r="AI342" s="329">
        <f t="shared" si="21"/>
        <v>29.700000000000003</v>
      </c>
      <c r="AJ342" s="329">
        <f t="shared" si="22"/>
        <v>26.03969986180001</v>
      </c>
      <c r="AK342" s="329">
        <f t="shared" si="24"/>
        <v>1015.5482946102004</v>
      </c>
      <c r="AL342" s="329">
        <f t="shared" si="25"/>
        <v>1045.2482946102004</v>
      </c>
    </row>
    <row r="343" spans="33:38" ht="12.75">
      <c r="AG343" s="329">
        <f t="shared" si="20"/>
        <v>1057.4348121208002</v>
      </c>
      <c r="AH343" s="324">
        <v>298</v>
      </c>
      <c r="AI343" s="329">
        <f t="shared" si="21"/>
        <v>29.8</v>
      </c>
      <c r="AJ343" s="329">
        <f t="shared" si="22"/>
        <v>26.349610567200006</v>
      </c>
      <c r="AK343" s="329">
        <f t="shared" si="24"/>
        <v>1027.6348121208002</v>
      </c>
      <c r="AL343" s="329">
        <f t="shared" si="25"/>
        <v>1057.4348121208002</v>
      </c>
    </row>
    <row r="344" spans="33:38" ht="12.75">
      <c r="AG344" s="329">
        <f t="shared" si="20"/>
        <v>1069.7197703426004</v>
      </c>
      <c r="AH344" s="324">
        <v>299</v>
      </c>
      <c r="AI344" s="329">
        <f t="shared" si="21"/>
        <v>29.900000000000002</v>
      </c>
      <c r="AJ344" s="329">
        <f t="shared" si="22"/>
        <v>26.662045393400007</v>
      </c>
      <c r="AK344" s="329">
        <f t="shared" si="24"/>
        <v>1039.8197703426003</v>
      </c>
      <c r="AL344" s="329">
        <f t="shared" si="25"/>
        <v>1069.7197703426004</v>
      </c>
    </row>
    <row r="345" spans="33:38" ht="12.75">
      <c r="AG345" s="329">
        <f t="shared" si="20"/>
        <v>1082.1035733</v>
      </c>
      <c r="AH345" s="324">
        <v>300</v>
      </c>
      <c r="AI345" s="329">
        <f t="shared" si="21"/>
        <v>30</v>
      </c>
      <c r="AJ345" s="329">
        <f t="shared" si="22"/>
        <v>26.9770147</v>
      </c>
      <c r="AK345" s="329">
        <f t="shared" si="24"/>
        <v>1052.1035733</v>
      </c>
      <c r="AL345" s="329">
        <f t="shared" si="25"/>
        <v>1082.1035733</v>
      </c>
    </row>
    <row r="346" spans="33:38" ht="12.75">
      <c r="AG346" s="329">
        <f t="shared" si="20"/>
        <v>1094.5866250174001</v>
      </c>
      <c r="AH346" s="324">
        <v>301</v>
      </c>
      <c r="AI346" s="329">
        <f t="shared" si="21"/>
        <v>30.1</v>
      </c>
      <c r="AJ346" s="329">
        <f t="shared" si="22"/>
        <v>27.294528846600006</v>
      </c>
      <c r="AK346" s="329">
        <f t="shared" si="24"/>
        <v>1064.4866250174002</v>
      </c>
      <c r="AL346" s="329">
        <f t="shared" si="25"/>
        <v>1094.5866250174001</v>
      </c>
    </row>
    <row r="347" spans="33:38" ht="12.75">
      <c r="AG347" s="329">
        <f t="shared" si="20"/>
        <v>1107.1693295192003</v>
      </c>
      <c r="AH347" s="324">
        <v>302</v>
      </c>
      <c r="AI347" s="329">
        <f t="shared" si="21"/>
        <v>30.200000000000003</v>
      </c>
      <c r="AJ347" s="329">
        <f t="shared" si="22"/>
        <v>27.61459819280001</v>
      </c>
      <c r="AK347" s="329">
        <f t="shared" si="24"/>
        <v>1076.9693295192003</v>
      </c>
      <c r="AL347" s="329">
        <f t="shared" si="25"/>
        <v>1107.1693295192003</v>
      </c>
    </row>
    <row r="348" spans="33:38" ht="12.75">
      <c r="AG348" s="329">
        <f t="shared" si="20"/>
        <v>1119.8520908298</v>
      </c>
      <c r="AH348" s="324">
        <v>303</v>
      </c>
      <c r="AI348" s="329">
        <f t="shared" si="21"/>
        <v>30.3</v>
      </c>
      <c r="AJ348" s="329">
        <f t="shared" si="22"/>
        <v>27.937233098200004</v>
      </c>
      <c r="AK348" s="329">
        <f t="shared" si="24"/>
        <v>1089.5520908298001</v>
      </c>
      <c r="AL348" s="329">
        <f t="shared" si="25"/>
        <v>1119.8520908298</v>
      </c>
    </row>
    <row r="349" spans="33:38" ht="12.75">
      <c r="AG349" s="329">
        <f t="shared" si="20"/>
        <v>1132.6353129736003</v>
      </c>
      <c r="AH349" s="324">
        <v>304</v>
      </c>
      <c r="AI349" s="329">
        <f t="shared" si="21"/>
        <v>30.400000000000002</v>
      </c>
      <c r="AJ349" s="329">
        <f t="shared" si="22"/>
        <v>28.262443922400006</v>
      </c>
      <c r="AK349" s="329">
        <f t="shared" si="24"/>
        <v>1102.2353129736002</v>
      </c>
      <c r="AL349" s="329">
        <f t="shared" si="25"/>
        <v>1132.6353129736003</v>
      </c>
    </row>
    <row r="350" spans="33:38" ht="12.75">
      <c r="AG350" s="329">
        <f t="shared" si="20"/>
        <v>1145.5193999750002</v>
      </c>
      <c r="AH350" s="324">
        <v>305</v>
      </c>
      <c r="AI350" s="329">
        <f t="shared" si="21"/>
        <v>30.5</v>
      </c>
      <c r="AJ350" s="329">
        <f t="shared" si="22"/>
        <v>28.590241025000005</v>
      </c>
      <c r="AK350" s="329">
        <f t="shared" si="24"/>
        <v>1115.0193999750002</v>
      </c>
      <c r="AL350" s="329">
        <f t="shared" si="25"/>
        <v>1145.5193999750002</v>
      </c>
    </row>
    <row r="351" spans="33:38" ht="12.75">
      <c r="AG351" s="329">
        <f t="shared" si="20"/>
        <v>1158.5047558584001</v>
      </c>
      <c r="AH351" s="324">
        <v>306</v>
      </c>
      <c r="AI351" s="329">
        <f t="shared" si="21"/>
        <v>30.6</v>
      </c>
      <c r="AJ351" s="329">
        <f t="shared" si="22"/>
        <v>28.920634765600006</v>
      </c>
      <c r="AK351" s="329">
        <f t="shared" si="24"/>
        <v>1127.9047558584002</v>
      </c>
      <c r="AL351" s="329">
        <f t="shared" si="25"/>
        <v>1158.5047558584001</v>
      </c>
    </row>
    <row r="352" spans="33:38" ht="12.75">
      <c r="AG352" s="329">
        <f t="shared" si="20"/>
        <v>1171.5917846482005</v>
      </c>
      <c r="AH352" s="324">
        <v>307</v>
      </c>
      <c r="AI352" s="329">
        <f t="shared" si="21"/>
        <v>30.700000000000003</v>
      </c>
      <c r="AJ352" s="329">
        <f t="shared" si="22"/>
        <v>29.25363550380001</v>
      </c>
      <c r="AK352" s="329">
        <f t="shared" si="24"/>
        <v>1140.8917846482004</v>
      </c>
      <c r="AL352" s="329">
        <f t="shared" si="25"/>
        <v>1171.5917846482005</v>
      </c>
    </row>
    <row r="353" spans="33:38" ht="12.75">
      <c r="AG353" s="329">
        <f t="shared" si="20"/>
        <v>1184.7808903688</v>
      </c>
      <c r="AH353" s="324">
        <v>308</v>
      </c>
      <c r="AI353" s="329">
        <f t="shared" si="21"/>
        <v>30.8</v>
      </c>
      <c r="AJ353" s="329">
        <f t="shared" si="22"/>
        <v>29.589253599200003</v>
      </c>
      <c r="AK353" s="329">
        <f t="shared" si="24"/>
        <v>1153.9808903688001</v>
      </c>
      <c r="AL353" s="329">
        <f t="shared" si="25"/>
        <v>1184.7808903688</v>
      </c>
    </row>
    <row r="354" spans="33:38" ht="12.75">
      <c r="AG354" s="329">
        <f t="shared" si="20"/>
        <v>1198.0724770446004</v>
      </c>
      <c r="AH354" s="324">
        <v>309</v>
      </c>
      <c r="AI354" s="329">
        <f t="shared" si="21"/>
        <v>30.900000000000002</v>
      </c>
      <c r="AJ354" s="329">
        <f t="shared" si="22"/>
        <v>29.92749941140001</v>
      </c>
      <c r="AK354" s="329">
        <f t="shared" si="24"/>
        <v>1167.1724770446003</v>
      </c>
      <c r="AL354" s="329">
        <f t="shared" si="25"/>
        <v>1198.0724770446004</v>
      </c>
    </row>
    <row r="355" spans="33:38" ht="12.75">
      <c r="AG355" s="329">
        <f t="shared" si="20"/>
        <v>1211.4669487</v>
      </c>
      <c r="AH355" s="324">
        <v>310</v>
      </c>
      <c r="AI355" s="329">
        <f t="shared" si="21"/>
        <v>31</v>
      </c>
      <c r="AJ355" s="329">
        <f t="shared" si="22"/>
        <v>30.2683833</v>
      </c>
      <c r="AK355" s="329">
        <f t="shared" si="24"/>
        <v>1180.4669487</v>
      </c>
      <c r="AL355" s="329">
        <f t="shared" si="25"/>
        <v>1211.4669487</v>
      </c>
    </row>
    <row r="356" spans="33:38" ht="12.75">
      <c r="AG356" s="329">
        <f t="shared" si="20"/>
        <v>1224.9647093594</v>
      </c>
      <c r="AH356" s="324">
        <v>311</v>
      </c>
      <c r="AI356" s="329">
        <f t="shared" si="21"/>
        <v>31.1</v>
      </c>
      <c r="AJ356" s="329">
        <f t="shared" si="22"/>
        <v>30.611915624600005</v>
      </c>
      <c r="AK356" s="329">
        <f t="shared" si="24"/>
        <v>1193.8647093594002</v>
      </c>
      <c r="AL356" s="329">
        <f t="shared" si="25"/>
        <v>1224.9647093594</v>
      </c>
    </row>
    <row r="357" spans="33:38" ht="12.75">
      <c r="AG357" s="329">
        <f t="shared" si="20"/>
        <v>1238.5661630472005</v>
      </c>
      <c r="AH357" s="324">
        <v>312</v>
      </c>
      <c r="AI357" s="329">
        <f t="shared" si="21"/>
        <v>31.200000000000003</v>
      </c>
      <c r="AJ357" s="329">
        <f t="shared" si="22"/>
        <v>30.958106744800013</v>
      </c>
      <c r="AK357" s="329">
        <f t="shared" si="24"/>
        <v>1207.3661630472004</v>
      </c>
      <c r="AL357" s="329">
        <f t="shared" si="25"/>
        <v>1238.5661630472005</v>
      </c>
    </row>
    <row r="358" spans="33:38" ht="12.75">
      <c r="AG358" s="329">
        <f t="shared" si="20"/>
        <v>1252.2717137878</v>
      </c>
      <c r="AH358" s="324">
        <v>313</v>
      </c>
      <c r="AI358" s="329">
        <f t="shared" si="21"/>
        <v>31.3</v>
      </c>
      <c r="AJ358" s="329">
        <f t="shared" si="22"/>
        <v>31.306967020200005</v>
      </c>
      <c r="AK358" s="329">
        <f t="shared" si="24"/>
        <v>1220.9717137878001</v>
      </c>
      <c r="AL358" s="329">
        <f t="shared" si="25"/>
        <v>1252.2717137878</v>
      </c>
    </row>
    <row r="359" spans="33:38" ht="12.75">
      <c r="AG359" s="329">
        <f t="shared" si="20"/>
        <v>1266.0817656056004</v>
      </c>
      <c r="AH359" s="324">
        <v>314</v>
      </c>
      <c r="AI359" s="329">
        <f t="shared" si="21"/>
        <v>31.400000000000002</v>
      </c>
      <c r="AJ359" s="329">
        <f t="shared" si="22"/>
        <v>31.65850681040001</v>
      </c>
      <c r="AK359" s="329">
        <f t="shared" si="24"/>
        <v>1234.6817656056003</v>
      </c>
      <c r="AL359" s="329">
        <f t="shared" si="25"/>
        <v>1266.0817656056004</v>
      </c>
    </row>
    <row r="360" spans="33:38" ht="12.75">
      <c r="AG360" s="329">
        <f t="shared" si="20"/>
        <v>1279.9967225249998</v>
      </c>
      <c r="AH360" s="324">
        <v>315</v>
      </c>
      <c r="AI360" s="329">
        <f t="shared" si="21"/>
        <v>31.5</v>
      </c>
      <c r="AJ360" s="329">
        <f t="shared" si="22"/>
        <v>32.012736475</v>
      </c>
      <c r="AK360" s="329">
        <f t="shared" si="24"/>
        <v>1248.4967225249998</v>
      </c>
      <c r="AL360" s="329">
        <f t="shared" si="25"/>
        <v>1279.9967225249998</v>
      </c>
    </row>
    <row r="361" spans="33:38" ht="12.75">
      <c r="AG361" s="329">
        <f t="shared" si="20"/>
        <v>1294.0169885704001</v>
      </c>
      <c r="AH361" s="324">
        <v>316</v>
      </c>
      <c r="AI361" s="329">
        <f t="shared" si="21"/>
        <v>31.6</v>
      </c>
      <c r="AJ361" s="329">
        <f t="shared" si="22"/>
        <v>32.369666373600005</v>
      </c>
      <c r="AK361" s="329">
        <f t="shared" si="24"/>
        <v>1262.4169885704002</v>
      </c>
      <c r="AL361" s="329">
        <f t="shared" si="25"/>
        <v>1294.0169885704001</v>
      </c>
    </row>
    <row r="362" spans="33:38" ht="12.75">
      <c r="AG362" s="329">
        <f t="shared" si="20"/>
        <v>1308.1429677662002</v>
      </c>
      <c r="AH362" s="324">
        <v>317</v>
      </c>
      <c r="AI362" s="329">
        <f t="shared" si="21"/>
        <v>31.700000000000003</v>
      </c>
      <c r="AJ362" s="329">
        <f t="shared" si="22"/>
        <v>32.729306865800005</v>
      </c>
      <c r="AK362" s="329">
        <f t="shared" si="24"/>
        <v>1276.4429677662001</v>
      </c>
      <c r="AL362" s="329">
        <f t="shared" si="25"/>
        <v>1308.1429677662002</v>
      </c>
    </row>
    <row r="363" spans="33:38" ht="12.75">
      <c r="AG363" s="329">
        <f t="shared" si="20"/>
        <v>1322.3750641368001</v>
      </c>
      <c r="AH363" s="324">
        <v>318</v>
      </c>
      <c r="AI363" s="329">
        <f t="shared" si="21"/>
        <v>31.8</v>
      </c>
      <c r="AJ363" s="329">
        <f t="shared" si="22"/>
        <v>33.0916683112</v>
      </c>
      <c r="AK363" s="329">
        <f t="shared" si="24"/>
        <v>1290.5750641368002</v>
      </c>
      <c r="AL363" s="329">
        <f t="shared" si="25"/>
        <v>1322.3750641368001</v>
      </c>
    </row>
    <row r="364" spans="33:38" ht="12.75">
      <c r="AG364" s="329">
        <f t="shared" si="20"/>
        <v>1336.7136817066005</v>
      </c>
      <c r="AH364" s="324">
        <v>319</v>
      </c>
      <c r="AI364" s="329">
        <f t="shared" si="21"/>
        <v>31.900000000000002</v>
      </c>
      <c r="AJ364" s="329">
        <f t="shared" si="22"/>
        <v>33.45676106940001</v>
      </c>
      <c r="AK364" s="329">
        <f t="shared" si="24"/>
        <v>1304.8136817066004</v>
      </c>
      <c r="AL364" s="329">
        <f t="shared" si="25"/>
        <v>1336.7136817066005</v>
      </c>
    </row>
    <row r="365" spans="33:38" ht="12.75">
      <c r="AG365" s="329">
        <f t="shared" si="20"/>
        <v>1351.1592245</v>
      </c>
      <c r="AH365" s="324">
        <v>320</v>
      </c>
      <c r="AI365" s="329">
        <f t="shared" si="21"/>
        <v>32</v>
      </c>
      <c r="AJ365" s="329">
        <f t="shared" si="22"/>
        <v>33.8245955</v>
      </c>
      <c r="AK365" s="329">
        <f t="shared" si="24"/>
        <v>1319.1592245</v>
      </c>
      <c r="AL365" s="329">
        <f t="shared" si="25"/>
        <v>1351.1592245</v>
      </c>
    </row>
    <row r="366" spans="33:38" ht="12.75">
      <c r="AG366" s="329">
        <f>AL366</f>
        <v>1365.7120965414003</v>
      </c>
      <c r="AH366" s="324">
        <v>321</v>
      </c>
      <c r="AI366" s="329">
        <f>AH366*$AH$43</f>
        <v>32.1</v>
      </c>
      <c r="AJ366" s="329">
        <f>$AJ$36*AI366^3+$AJ$37*AI366^2+$AJ$38*AI366+$AJ$39</f>
        <v>34.19518196260001</v>
      </c>
      <c r="AK366" s="329">
        <f t="shared" si="24"/>
        <v>1333.6120965414004</v>
      </c>
      <c r="AL366" s="329">
        <f t="shared" si="25"/>
        <v>1365.7120965414003</v>
      </c>
    </row>
    <row r="367" spans="33:38" ht="12.75">
      <c r="AG367" s="329">
        <f>AL367</f>
        <v>1380.3727018552004</v>
      </c>
      <c r="AH367" s="324">
        <v>322</v>
      </c>
      <c r="AI367" s="329">
        <f>AH367*$AH$43</f>
        <v>32.2</v>
      </c>
      <c r="AJ367" s="329">
        <f>$AJ$36*AI367^3+$AJ$37*AI367^2+$AJ$38*AI367+$AJ$39</f>
        <v>34.568530816800006</v>
      </c>
      <c r="AK367" s="329">
        <f t="shared" si="24"/>
        <v>1348.1727018552003</v>
      </c>
      <c r="AL367" s="329">
        <f t="shared" si="25"/>
        <v>1380.3727018552004</v>
      </c>
    </row>
  </sheetData>
  <sheetProtection password="DE47" sheet="1" objects="1" scenarios="1" selectLockedCells="1" selectUnlockedCells="1"/>
  <mergeCells count="11">
    <mergeCell ref="C13:E13"/>
    <mergeCell ref="M10:M11"/>
    <mergeCell ref="P24:P25"/>
    <mergeCell ref="O19:O20"/>
    <mergeCell ref="J19:J20"/>
    <mergeCell ref="H19:I20"/>
    <mergeCell ref="O24:O25"/>
    <mergeCell ref="S13:U13"/>
    <mergeCell ref="H24:H25"/>
    <mergeCell ref="I24:I25"/>
    <mergeCell ref="J10:L11"/>
  </mergeCells>
  <conditionalFormatting sqref="O19:O20">
    <cfRule type="expression" priority="1" dxfId="7" stopIfTrue="1">
      <formula>$O$24=0</formula>
    </cfRule>
    <cfRule type="expression" priority="2" dxfId="8" stopIfTrue="1">
      <formula>$O$24&lt;2</formula>
    </cfRule>
    <cfRule type="expression" priority="3" dxfId="9" stopIfTrue="1">
      <formula>"$O$24&lt;4"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3"/>
  <dimension ref="B1:AS1045"/>
  <sheetViews>
    <sheetView showGridLines="0" showRowColHeaders="0" showOutlineSymbols="0" workbookViewId="0" topLeftCell="A1">
      <pane xSplit="32" topLeftCell="AG1" activePane="topRight" state="frozen"/>
      <selection pane="topLeft" activeCell="A1" sqref="A1"/>
      <selection pane="topRight" activeCell="AG1" sqref="AG1:AG16384"/>
    </sheetView>
  </sheetViews>
  <sheetFormatPr defaultColWidth="9.140625" defaultRowHeight="12.75"/>
  <cols>
    <col min="1" max="2" width="2.8515625" style="176" customWidth="1"/>
    <col min="3" max="5" width="3.57421875" style="176" customWidth="1"/>
    <col min="6" max="6" width="2.8515625" style="176" customWidth="1"/>
    <col min="7" max="7" width="4.57421875" style="176" customWidth="1"/>
    <col min="8" max="8" width="7.140625" style="176" customWidth="1"/>
    <col min="9" max="9" width="2.8515625" style="176" customWidth="1"/>
    <col min="10" max="10" width="3.140625" style="176" customWidth="1"/>
    <col min="11" max="11" width="2.140625" style="176" customWidth="1"/>
    <col min="12" max="14" width="2.8515625" style="176" customWidth="1"/>
    <col min="15" max="15" width="7.140625" style="176" customWidth="1"/>
    <col min="16" max="16" width="2.8515625" style="176" customWidth="1"/>
    <col min="17" max="17" width="4.421875" style="176" customWidth="1"/>
    <col min="18" max="18" width="2.28125" style="176" customWidth="1"/>
    <col min="19" max="21" width="3.57421875" style="176" customWidth="1"/>
    <col min="22" max="22" width="2.8515625" style="176" customWidth="1"/>
    <col min="23" max="23" width="45.57421875" style="176" customWidth="1"/>
    <col min="24" max="24" width="7.57421875" style="176" customWidth="1"/>
    <col min="25" max="31" width="9.140625" style="176" customWidth="1"/>
    <col min="32" max="32" width="255.421875" style="176" customWidth="1"/>
    <col min="33" max="33" width="9.28125" style="176" bestFit="1" customWidth="1"/>
    <col min="34" max="34" width="9.421875" style="176" bestFit="1" customWidth="1"/>
    <col min="35" max="35" width="16.8515625" style="176" bestFit="1" customWidth="1"/>
    <col min="36" max="36" width="22.57421875" style="176" bestFit="1" customWidth="1"/>
    <col min="37" max="37" width="14.57421875" style="176" bestFit="1" customWidth="1"/>
    <col min="38" max="38" width="15.421875" style="176" bestFit="1" customWidth="1"/>
    <col min="39" max="39" width="13.8515625" style="176" customWidth="1"/>
    <col min="40" max="43" width="9.140625" style="176" customWidth="1"/>
    <col min="44" max="44" width="10.421875" style="176" bestFit="1" customWidth="1"/>
    <col min="45" max="45" width="12.00390625" style="176" bestFit="1" customWidth="1"/>
    <col min="46" max="16384" width="9.140625" style="176" customWidth="1"/>
  </cols>
  <sheetData>
    <row r="1" ht="15" customHeight="1">
      <c r="W1" s="258"/>
    </row>
    <row r="2" spans="3:24" ht="15" customHeight="1">
      <c r="C2" s="77" t="s">
        <v>201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9"/>
      <c r="R2" s="259"/>
      <c r="S2" s="259"/>
      <c r="T2" s="259"/>
      <c r="U2" s="259"/>
      <c r="W2" s="147" t="s">
        <v>185</v>
      </c>
      <c r="X2" s="263" t="str">
        <f>IF(AJ28=1,"voor-","achter-")</f>
        <v>voor-</v>
      </c>
    </row>
    <row r="3" spans="9:27" ht="19.5" customHeight="1">
      <c r="I3" s="262"/>
      <c r="J3" s="262"/>
      <c r="K3" s="262"/>
      <c r="W3" s="147" t="s">
        <v>186</v>
      </c>
      <c r="X3" s="263" t="str">
        <f>IF(AM28=1,"voor-","achter-")</f>
        <v>achter-</v>
      </c>
      <c r="AA3" s="261"/>
    </row>
    <row r="4" spans="2:23" ht="19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W4" s="147" t="s">
        <v>83</v>
      </c>
    </row>
    <row r="5" spans="10:23" ht="19.5" customHeight="1">
      <c r="J5" s="146"/>
      <c r="K5" s="146"/>
      <c r="W5" s="147" t="s">
        <v>85</v>
      </c>
    </row>
    <row r="6" spans="3:23" ht="21" thickBot="1">
      <c r="C6" s="180"/>
      <c r="D6" s="180"/>
      <c r="E6" s="232"/>
      <c r="F6" s="232"/>
      <c r="G6" s="232"/>
      <c r="H6" s="232"/>
      <c r="I6" s="232"/>
      <c r="J6" s="232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180"/>
      <c r="W6" s="147"/>
    </row>
    <row r="7" spans="3:22" ht="21" thickTop="1">
      <c r="C7" s="180"/>
      <c r="D7" s="180"/>
      <c r="E7" s="265"/>
      <c r="F7" s="220"/>
      <c r="G7" s="220"/>
      <c r="H7" s="220"/>
      <c r="I7" s="266"/>
      <c r="J7" s="220"/>
      <c r="K7" s="220"/>
      <c r="L7" s="267"/>
      <c r="M7" s="267"/>
      <c r="N7" s="268"/>
      <c r="O7" s="267"/>
      <c r="P7" s="267"/>
      <c r="Q7" s="267"/>
      <c r="R7" s="267"/>
      <c r="S7" s="267"/>
      <c r="T7" s="269"/>
      <c r="U7" s="220"/>
      <c r="V7" s="180"/>
    </row>
    <row r="8" spans="3:22" ht="20.25">
      <c r="C8" s="180"/>
      <c r="D8" s="180"/>
      <c r="E8" s="270"/>
      <c r="F8" s="220"/>
      <c r="G8" s="220"/>
      <c r="H8" s="220"/>
      <c r="I8" s="236"/>
      <c r="J8" s="220"/>
      <c r="K8" s="220"/>
      <c r="L8" s="220"/>
      <c r="M8" s="180"/>
      <c r="N8" s="235"/>
      <c r="O8" s="220"/>
      <c r="P8" s="220"/>
      <c r="Q8" s="220"/>
      <c r="R8" s="220"/>
      <c r="S8" s="220"/>
      <c r="T8" s="271"/>
      <c r="U8" s="220"/>
      <c r="V8" s="180"/>
    </row>
    <row r="9" spans="3:22" ht="12.75" customHeight="1" thickBot="1">
      <c r="C9" s="180"/>
      <c r="D9" s="220"/>
      <c r="E9" s="270"/>
      <c r="F9" s="180"/>
      <c r="G9" s="180"/>
      <c r="H9" s="180"/>
      <c r="I9" s="236"/>
      <c r="J9" s="220"/>
      <c r="K9" s="180"/>
      <c r="L9" s="180"/>
      <c r="M9" s="180"/>
      <c r="N9" s="235"/>
      <c r="O9" s="220"/>
      <c r="P9" s="220"/>
      <c r="Q9" s="220"/>
      <c r="R9" s="220"/>
      <c r="S9" s="220"/>
      <c r="T9" s="271"/>
      <c r="U9" s="220"/>
      <c r="V9" s="180"/>
    </row>
    <row r="10" spans="3:22" ht="12" customHeight="1" thickBot="1" thickTop="1">
      <c r="C10" s="180"/>
      <c r="D10" s="220"/>
      <c r="E10" s="270"/>
      <c r="F10" s="180"/>
      <c r="G10" s="180"/>
      <c r="H10" s="180"/>
      <c r="I10" s="272"/>
      <c r="J10" s="726">
        <f>AI42</f>
        <v>0</v>
      </c>
      <c r="K10" s="729"/>
      <c r="L10" s="729"/>
      <c r="M10" s="739" t="s">
        <v>0</v>
      </c>
      <c r="N10" s="273"/>
      <c r="O10" s="220"/>
      <c r="P10" s="220"/>
      <c r="Q10" s="220"/>
      <c r="R10" s="220"/>
      <c r="S10" s="220"/>
      <c r="T10" s="271"/>
      <c r="U10" s="220"/>
      <c r="V10" s="180"/>
    </row>
    <row r="11" spans="3:22" ht="12.75" customHeight="1" thickBot="1">
      <c r="C11" s="180"/>
      <c r="D11" s="220"/>
      <c r="E11" s="270"/>
      <c r="F11" s="180"/>
      <c r="G11" s="180"/>
      <c r="H11" s="180"/>
      <c r="I11" s="180"/>
      <c r="J11" s="727"/>
      <c r="K11" s="730"/>
      <c r="L11" s="730"/>
      <c r="M11" s="740"/>
      <c r="N11" s="220"/>
      <c r="O11" s="220"/>
      <c r="P11" s="220"/>
      <c r="Q11" s="220"/>
      <c r="R11" s="220"/>
      <c r="S11" s="220"/>
      <c r="T11" s="271"/>
      <c r="U11" s="220"/>
      <c r="V11" s="180"/>
    </row>
    <row r="12" spans="3:22" ht="11.25" customHeight="1" thickBot="1" thickTop="1">
      <c r="C12" s="180"/>
      <c r="D12" s="220"/>
      <c r="E12" s="270"/>
      <c r="F12" s="180"/>
      <c r="G12" s="180"/>
      <c r="H12" s="180"/>
      <c r="I12" s="180"/>
      <c r="J12" s="180"/>
      <c r="K12" s="180"/>
      <c r="L12" s="180"/>
      <c r="M12" s="180"/>
      <c r="N12" s="220"/>
      <c r="O12" s="220"/>
      <c r="P12" s="220"/>
      <c r="Q12" s="220"/>
      <c r="R12" s="220"/>
      <c r="S12" s="220"/>
      <c r="T12" s="271"/>
      <c r="U12" s="220"/>
      <c r="V12" s="180"/>
    </row>
    <row r="13" spans="3:22" ht="25.5" customHeight="1" thickBot="1" thickTop="1">
      <c r="C13" s="724">
        <f>AJ40</f>
        <v>0</v>
      </c>
      <c r="D13" s="725"/>
      <c r="E13" s="725"/>
      <c r="F13" s="633" t="s">
        <v>2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724">
        <f>MAX(0,AJ40)</f>
        <v>0</v>
      </c>
      <c r="T13" s="725"/>
      <c r="U13" s="725"/>
      <c r="V13" s="633" t="s">
        <v>2</v>
      </c>
    </row>
    <row r="14" spans="3:22" ht="15" customHeight="1" thickTop="1">
      <c r="C14" s="180"/>
      <c r="D14" s="180"/>
      <c r="E14" s="270"/>
      <c r="F14" s="220"/>
      <c r="G14" s="220"/>
      <c r="H14" s="22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220"/>
      <c r="T14" s="271"/>
      <c r="U14" s="220"/>
      <c r="V14" s="220"/>
    </row>
    <row r="15" spans="3:22" ht="15" customHeight="1">
      <c r="C15" s="180"/>
      <c r="D15" s="180"/>
      <c r="E15" s="270"/>
      <c r="F15" s="220"/>
      <c r="G15" s="220"/>
      <c r="H15" s="22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220"/>
      <c r="T15" s="271"/>
      <c r="U15" s="220"/>
      <c r="V15" s="220"/>
    </row>
    <row r="16" spans="3:22" ht="15" customHeight="1">
      <c r="C16" s="180"/>
      <c r="D16" s="180"/>
      <c r="E16" s="270"/>
      <c r="F16" s="220"/>
      <c r="G16" s="22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220"/>
      <c r="T16" s="271"/>
      <c r="U16" s="220"/>
      <c r="V16" s="220"/>
    </row>
    <row r="17" spans="3:22" ht="15" customHeight="1">
      <c r="C17" s="180"/>
      <c r="D17" s="180"/>
      <c r="E17" s="270"/>
      <c r="F17" s="220"/>
      <c r="G17" s="220"/>
      <c r="H17" s="632" t="str">
        <f>IF(AJ28=1,"Voorlampje","Achterlampje")</f>
        <v>Voorlampje</v>
      </c>
      <c r="I17" s="631"/>
      <c r="J17" s="631"/>
      <c r="K17" s="631"/>
      <c r="L17" s="631"/>
      <c r="M17" s="631"/>
      <c r="N17" s="630"/>
      <c r="O17" s="632" t="str">
        <f>IF(AM28=1,"Voorlampje","Achterlampje")</f>
        <v>Achterlampje</v>
      </c>
      <c r="P17" s="180"/>
      <c r="Q17" s="180"/>
      <c r="R17" s="180"/>
      <c r="S17" s="220"/>
      <c r="T17" s="271"/>
      <c r="U17" s="220"/>
      <c r="V17" s="220"/>
    </row>
    <row r="18" spans="3:22" ht="18.75" customHeight="1">
      <c r="C18" s="180"/>
      <c r="D18" s="180"/>
      <c r="E18" s="270"/>
      <c r="F18" s="220"/>
      <c r="G18" s="220"/>
      <c r="H18" s="624" t="s">
        <v>14</v>
      </c>
      <c r="I18" s="180"/>
      <c r="J18" s="220"/>
      <c r="K18" s="220"/>
      <c r="L18" s="220"/>
      <c r="M18" s="180"/>
      <c r="O18" s="276"/>
      <c r="P18" s="277">
        <f>IF(OR(G24&gt;6.5,N24&gt;6.5),"      Let op! Het zijn 6,0 V lampjes! Een echt lampje zou al stuk zijn!!!!","")</f>
      </c>
      <c r="Q18" s="220"/>
      <c r="R18" s="220"/>
      <c r="S18" s="220"/>
      <c r="T18" s="271"/>
      <c r="U18" s="220"/>
      <c r="V18" s="220"/>
    </row>
    <row r="19" spans="3:22" ht="18.75" customHeight="1" thickBot="1">
      <c r="C19" s="180"/>
      <c r="D19" s="180"/>
      <c r="E19" s="278"/>
      <c r="F19" s="232"/>
      <c r="G19" s="289"/>
      <c r="H19" s="732"/>
      <c r="I19" s="627"/>
      <c r="J19" s="743"/>
      <c r="K19" s="280"/>
      <c r="L19" s="232"/>
      <c r="M19" s="180"/>
      <c r="N19" s="281"/>
      <c r="O19" s="732"/>
      <c r="P19" s="232"/>
      <c r="Q19" s="220"/>
      <c r="R19" s="220"/>
      <c r="S19" s="232"/>
      <c r="T19" s="282"/>
      <c r="U19" s="220"/>
      <c r="V19" s="220"/>
    </row>
    <row r="20" spans="3:22" ht="18.75" customHeight="1" thickTop="1">
      <c r="C20" s="180"/>
      <c r="D20" s="180"/>
      <c r="E20" s="180"/>
      <c r="F20" s="266"/>
      <c r="G20" s="289"/>
      <c r="H20" s="732"/>
      <c r="I20" s="627"/>
      <c r="J20" s="743"/>
      <c r="K20" s="284"/>
      <c r="L20" s="285"/>
      <c r="M20" s="267"/>
      <c r="N20" s="267"/>
      <c r="O20" s="732"/>
      <c r="P20" s="267"/>
      <c r="Q20" s="268"/>
      <c r="R20" s="267"/>
      <c r="S20" s="267"/>
      <c r="T20" s="220"/>
      <c r="U20" s="220"/>
      <c r="V20" s="220"/>
    </row>
    <row r="21" spans="3:22" ht="18" customHeight="1">
      <c r="C21" s="180"/>
      <c r="D21" s="180"/>
      <c r="E21" s="180"/>
      <c r="F21" s="236"/>
      <c r="G21" s="220"/>
      <c r="H21" s="286"/>
      <c r="I21" s="180"/>
      <c r="J21" s="220"/>
      <c r="K21" s="220"/>
      <c r="L21" s="287"/>
      <c r="M21" s="220"/>
      <c r="N21" s="220"/>
      <c r="O21" s="220"/>
      <c r="P21" s="220"/>
      <c r="Q21" s="235"/>
      <c r="R21" s="220"/>
      <c r="S21" s="220"/>
      <c r="T21" s="220"/>
      <c r="U21" s="220"/>
      <c r="V21" s="180"/>
    </row>
    <row r="22" spans="3:22" ht="15" customHeight="1">
      <c r="C22" s="180"/>
      <c r="D22" s="180"/>
      <c r="E22" s="180"/>
      <c r="F22" s="236"/>
      <c r="G22" s="220"/>
      <c r="H22" s="288"/>
      <c r="I22" s="180"/>
      <c r="J22" s="220"/>
      <c r="K22" s="220"/>
      <c r="L22" s="287"/>
      <c r="M22" s="289"/>
      <c r="N22" s="290"/>
      <c r="O22" s="290"/>
      <c r="P22" s="289"/>
      <c r="Q22" s="291"/>
      <c r="R22" s="227"/>
      <c r="S22" s="220"/>
      <c r="T22" s="180"/>
      <c r="U22" s="180"/>
      <c r="V22" s="180"/>
    </row>
    <row r="23" spans="3:22" ht="15" customHeight="1" thickBot="1">
      <c r="C23" s="180"/>
      <c r="D23" s="180"/>
      <c r="E23" s="180"/>
      <c r="F23" s="292"/>
      <c r="G23" s="253"/>
      <c r="H23" s="293"/>
      <c r="I23" s="294"/>
      <c r="J23" s="220"/>
      <c r="K23" s="180"/>
      <c r="L23" s="287"/>
      <c r="M23" s="289"/>
      <c r="N23" s="295"/>
      <c r="O23" s="295"/>
      <c r="P23" s="289"/>
      <c r="Q23" s="291"/>
      <c r="R23" s="227"/>
      <c r="S23" s="220"/>
      <c r="T23" s="180"/>
      <c r="U23" s="180"/>
      <c r="V23" s="180"/>
    </row>
    <row r="24" spans="3:22" ht="15" customHeight="1" thickBot="1" thickTop="1">
      <c r="C24" s="180"/>
      <c r="D24" s="180"/>
      <c r="E24" s="180"/>
      <c r="F24" s="296"/>
      <c r="G24" s="726">
        <f>AK40</f>
        <v>0</v>
      </c>
      <c r="H24" s="744"/>
      <c r="I24" s="739" t="s">
        <v>0</v>
      </c>
      <c r="J24" s="297"/>
      <c r="K24" s="298"/>
      <c r="L24" s="299"/>
      <c r="M24" s="300"/>
      <c r="N24" s="747">
        <f>AL40</f>
        <v>0</v>
      </c>
      <c r="O24" s="748"/>
      <c r="P24" s="741" t="s">
        <v>0</v>
      </c>
      <c r="Q24" s="301"/>
      <c r="R24" s="180"/>
      <c r="S24" s="180"/>
      <c r="T24" s="180"/>
      <c r="U24" s="180"/>
      <c r="V24" s="180"/>
    </row>
    <row r="25" spans="3:22" ht="15" customHeight="1" thickBot="1">
      <c r="C25" s="180"/>
      <c r="D25" s="180"/>
      <c r="E25" s="180"/>
      <c r="F25" s="180"/>
      <c r="G25" s="745"/>
      <c r="H25" s="746"/>
      <c r="I25" s="751"/>
      <c r="J25" s="192"/>
      <c r="K25" s="181"/>
      <c r="L25" s="181"/>
      <c r="M25" s="192"/>
      <c r="N25" s="749"/>
      <c r="O25" s="750"/>
      <c r="P25" s="742"/>
      <c r="Q25" s="303"/>
      <c r="R25" s="180"/>
      <c r="S25" s="180"/>
      <c r="T25" s="180"/>
      <c r="U25" s="180"/>
      <c r="V25" s="180"/>
    </row>
    <row r="26" spans="3:22" ht="21" thickTop="1"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</row>
    <row r="28" spans="35:39" ht="15.75">
      <c r="AI28" s="304" t="s">
        <v>15</v>
      </c>
      <c r="AJ28" s="332">
        <v>1</v>
      </c>
      <c r="AK28" s="8"/>
      <c r="AL28" s="304" t="s">
        <v>191</v>
      </c>
      <c r="AM28" s="332">
        <v>0</v>
      </c>
    </row>
    <row r="29" spans="34:45" ht="15.75">
      <c r="AH29" s="304"/>
      <c r="AI29" s="304" t="s">
        <v>9</v>
      </c>
      <c r="AJ29" s="304"/>
      <c r="AK29" s="304"/>
      <c r="AL29" s="304"/>
      <c r="AM29" s="304"/>
      <c r="AN29" s="304"/>
      <c r="AO29" s="304"/>
      <c r="AP29" s="304"/>
      <c r="AQ29" s="304" t="s">
        <v>197</v>
      </c>
      <c r="AR29" t="s">
        <v>193</v>
      </c>
      <c r="AS29" s="629">
        <v>44.066</v>
      </c>
    </row>
    <row r="30" spans="34:45" ht="15.75">
      <c r="AH30" s="304"/>
      <c r="AI30" s="304" t="s">
        <v>6</v>
      </c>
      <c r="AJ30" s="304" t="s">
        <v>199</v>
      </c>
      <c r="AK30" s="304"/>
      <c r="AL30" s="304"/>
      <c r="AM30" s="304"/>
      <c r="AN30" s="304"/>
      <c r="AO30" s="304"/>
      <c r="AP30" s="304"/>
      <c r="AQ30" s="304"/>
      <c r="AR30" t="s">
        <v>194</v>
      </c>
      <c r="AS30" s="629">
        <v>-12.106</v>
      </c>
    </row>
    <row r="31" spans="34:45" ht="15.75">
      <c r="AH31" s="304"/>
      <c r="AI31" s="304" t="s">
        <v>16</v>
      </c>
      <c r="AJ31" s="629">
        <v>44066</v>
      </c>
      <c r="AK31" s="304"/>
      <c r="AL31" s="304" t="s">
        <v>18</v>
      </c>
      <c r="AM31" s="629">
        <v>44.066</v>
      </c>
      <c r="AN31" s="304"/>
      <c r="AO31" s="304"/>
      <c r="AP31" s="304"/>
      <c r="AQ31" s="304"/>
      <c r="AR31" t="s">
        <v>195</v>
      </c>
      <c r="AS31" s="629">
        <v>6.8746</v>
      </c>
    </row>
    <row r="32" spans="34:45" ht="15.75">
      <c r="AH32" s="304"/>
      <c r="AI32" s="304" t="s">
        <v>17</v>
      </c>
      <c r="AJ32" s="629">
        <v>-1201.7</v>
      </c>
      <c r="AK32" s="304"/>
      <c r="AL32" s="304" t="s">
        <v>19</v>
      </c>
      <c r="AM32" s="629">
        <v>-12.106</v>
      </c>
      <c r="AN32" s="304"/>
      <c r="AO32" s="304"/>
      <c r="AP32" s="304"/>
      <c r="AQ32" s="304"/>
      <c r="AR32" t="s">
        <v>196</v>
      </c>
      <c r="AS32" s="629">
        <v>0.028</v>
      </c>
    </row>
    <row r="33" spans="34:43" ht="15.75">
      <c r="AH33" s="304"/>
      <c r="AI33" s="304" t="s">
        <v>24</v>
      </c>
      <c r="AJ33" s="629">
        <v>68.746</v>
      </c>
      <c r="AL33" s="304" t="s">
        <v>25</v>
      </c>
      <c r="AM33" s="629">
        <v>6.8746</v>
      </c>
      <c r="AN33" s="304"/>
      <c r="AO33" s="304"/>
      <c r="AP33" s="304"/>
      <c r="AQ33" s="304"/>
    </row>
    <row r="34" spans="35:45" ht="15.75">
      <c r="AI34" s="304" t="s">
        <v>200</v>
      </c>
      <c r="AJ34" s="629">
        <v>0.028002</v>
      </c>
      <c r="AL34" s="304" t="s">
        <v>25</v>
      </c>
      <c r="AM34" s="629">
        <v>0.028</v>
      </c>
      <c r="AQ34" s="176" t="s">
        <v>198</v>
      </c>
      <c r="AR34" t="s">
        <v>193</v>
      </c>
      <c r="AS34" s="629">
        <v>44066</v>
      </c>
    </row>
    <row r="35" spans="35:45" ht="15.75">
      <c r="AI35" s="78" t="s">
        <v>7</v>
      </c>
      <c r="AJ35" s="306">
        <f>IF($AJ$28=1,$AM31,$AJ31)</f>
        <v>44.066</v>
      </c>
      <c r="AK35" s="307"/>
      <c r="AL35" s="78"/>
      <c r="AM35" s="306">
        <f>IF($AM$28=1,$AM31,$AJ31)</f>
        <v>44066</v>
      </c>
      <c r="AR35" t="s">
        <v>194</v>
      </c>
      <c r="AS35" s="629">
        <v>-1201.7</v>
      </c>
    </row>
    <row r="36" spans="35:45" ht="15.75">
      <c r="AI36" s="78" t="s">
        <v>8</v>
      </c>
      <c r="AJ36" s="306">
        <f>IF($AJ$28=1,$AM32,$AJ32)</f>
        <v>-12.106</v>
      </c>
      <c r="AK36" s="307"/>
      <c r="AL36" s="78"/>
      <c r="AM36" s="306">
        <f>IF($AM$28=1,$AM32,$AJ32)</f>
        <v>-1201.7</v>
      </c>
      <c r="AR36" t="s">
        <v>195</v>
      </c>
      <c r="AS36" s="629">
        <v>68.746</v>
      </c>
    </row>
    <row r="37" spans="35:45" ht="15.75">
      <c r="AI37" s="78" t="s">
        <v>23</v>
      </c>
      <c r="AJ37" s="306">
        <f>IF($AJ$28=1,$AM33,$AJ33)</f>
        <v>6.8746</v>
      </c>
      <c r="AK37" s="78"/>
      <c r="AL37" s="78"/>
      <c r="AM37" s="306">
        <f>IF($AM$28=1,$AM33,$AJ33)</f>
        <v>68.746</v>
      </c>
      <c r="AR37" t="s">
        <v>196</v>
      </c>
      <c r="AS37" s="629">
        <v>0.028002</v>
      </c>
    </row>
    <row r="38" spans="34:40" ht="15.75">
      <c r="AH38" s="304"/>
      <c r="AI38" s="308" t="s">
        <v>46</v>
      </c>
      <c r="AJ38" s="306">
        <f>IF($AJ$28=1,$AM34,$AJ34)</f>
        <v>0.028</v>
      </c>
      <c r="AK38" s="305"/>
      <c r="AL38" s="305"/>
      <c r="AM38" s="306">
        <f>IF($AM$28=1,$AM34,$AJ34)</f>
        <v>0.028002</v>
      </c>
      <c r="AN38" s="78"/>
    </row>
    <row r="39" spans="34:40" ht="15.75">
      <c r="AH39" s="309"/>
      <c r="AI39" s="310"/>
      <c r="AJ39" s="311"/>
      <c r="AK39" s="312"/>
      <c r="AL39" s="313"/>
      <c r="AM39" s="314"/>
      <c r="AN39" s="315"/>
    </row>
    <row r="40" spans="35:40" ht="15.75">
      <c r="AI40" s="310"/>
      <c r="AJ40" s="311">
        <f>IF(AI42=0,0,AJ42)</f>
        <v>0</v>
      </c>
      <c r="AK40" s="313">
        <f>IF(AJ28=AM28,AI42/2,IF(AI42=0,0,AK42))</f>
        <v>0</v>
      </c>
      <c r="AL40" s="313">
        <f>IF(AJ28=AM28,AI42/2,IF(AI42=0,0,AI42-AK40))</f>
        <v>0</v>
      </c>
      <c r="AM40" s="314"/>
      <c r="AN40" s="315"/>
    </row>
    <row r="41" spans="35:38" ht="12.75">
      <c r="AI41" s="316" t="s">
        <v>11</v>
      </c>
      <c r="AJ41" s="317" t="s">
        <v>41</v>
      </c>
      <c r="AK41" s="317" t="s">
        <v>189</v>
      </c>
      <c r="AL41" s="318" t="s">
        <v>190</v>
      </c>
    </row>
    <row r="42" spans="34:38" ht="15.75">
      <c r="AH42" s="333">
        <v>0</v>
      </c>
      <c r="AI42" s="435">
        <f>AH42/10</f>
        <v>0</v>
      </c>
      <c r="AJ42" s="321" t="e">
        <f>VLOOKUP($AI$42,$AG$45:$AL$1045,3)</f>
        <v>#N/A</v>
      </c>
      <c r="AK42" s="322" t="e">
        <f>VLOOKUP($AI$42,$AG$45:$AL$1045,4)</f>
        <v>#N/A</v>
      </c>
      <c r="AL42" s="437" t="e">
        <f>VLOOKUP($AI$42,$AG$45:$AL$1045,5)</f>
        <v>#N/A</v>
      </c>
    </row>
    <row r="43" spans="33:37" ht="12.75">
      <c r="AG43" s="176" t="s">
        <v>192</v>
      </c>
      <c r="AH43" s="324">
        <v>0.0005</v>
      </c>
      <c r="AI43" s="325"/>
      <c r="AJ43" s="326" t="str">
        <f>IF(AJ28=1,"Voor","Achter")</f>
        <v>Voor</v>
      </c>
      <c r="AK43" s="326" t="str">
        <f>IF(AM28=1,"Voor","Achter")</f>
        <v>Achter</v>
      </c>
    </row>
    <row r="44" spans="33:39" ht="12.75">
      <c r="AG44" s="176" t="s">
        <v>29</v>
      </c>
      <c r="AH44" s="176" t="s">
        <v>47</v>
      </c>
      <c r="AI44" s="327" t="s">
        <v>41</v>
      </c>
      <c r="AJ44" s="327" t="s">
        <v>189</v>
      </c>
      <c r="AK44" s="328" t="s">
        <v>190</v>
      </c>
      <c r="AL44" s="328" t="s">
        <v>11</v>
      </c>
      <c r="AM44" s="176" t="s">
        <v>188</v>
      </c>
    </row>
    <row r="45" spans="33:39" ht="12.75">
      <c r="AG45" s="329">
        <f aca="true" t="shared" si="0" ref="AG45:AG108">AL45</f>
        <v>0.056001999999999996</v>
      </c>
      <c r="AH45" s="324">
        <v>0</v>
      </c>
      <c r="AI45" s="628">
        <f>AH45*$AH$43</f>
        <v>0</v>
      </c>
      <c r="AJ45" s="329">
        <f>$AJ$35*AI45^3+$AJ$36*AI45^2+$AJ$37*AI45+$AJ$38</f>
        <v>0.028</v>
      </c>
      <c r="AK45" s="329">
        <f>$AM$35*AI45^3+$AM$36*AI45^2+$AM$37*AI45+$AM$38</f>
        <v>0.028002</v>
      </c>
      <c r="AL45" s="329">
        <f>AJ45+AK45</f>
        <v>0.056001999999999996</v>
      </c>
      <c r="AM45" s="329" t="e">
        <f>AJ45/AI45</f>
        <v>#DIV/0!</v>
      </c>
    </row>
    <row r="46" spans="33:39" ht="12.75">
      <c r="AG46" s="329">
        <f t="shared" si="0"/>
        <v>0.09351436225825</v>
      </c>
      <c r="AH46" s="324">
        <v>1</v>
      </c>
      <c r="AI46" s="628">
        <f aca="true" t="shared" si="1" ref="AI46:AI109">AH46*$AH$43</f>
        <v>0.0005</v>
      </c>
      <c r="AJ46" s="329">
        <f aca="true" t="shared" si="2" ref="AJ46:AJ109">$AJ$35*AI46^3+$AJ$36*AI46^2+$AJ$37*AI46+$AJ$38</f>
        <v>0.03143427900825</v>
      </c>
      <c r="AK46" s="329">
        <f aca="true" t="shared" si="3" ref="AK46:AK109">$AM$35*AI46^3+$AM$36*AI46^2+$AM$37*AI46+$AM$38</f>
        <v>0.06208008325</v>
      </c>
      <c r="AL46" s="329">
        <f>AJ46+AK46</f>
        <v>0.09351436225825</v>
      </c>
      <c r="AM46" s="329">
        <f>AJ46/AI46</f>
        <v>62.868558016499996</v>
      </c>
    </row>
    <row r="47" spans="33:39" ht="12.75">
      <c r="AG47" s="329">
        <f t="shared" si="0"/>
        <v>0.130452904066</v>
      </c>
      <c r="AH47" s="324">
        <v>2</v>
      </c>
      <c r="AI47" s="628">
        <f t="shared" si="1"/>
        <v>0.001</v>
      </c>
      <c r="AJ47" s="329">
        <f t="shared" si="2"/>
        <v>0.034862538066</v>
      </c>
      <c r="AK47" s="329">
        <f t="shared" si="3"/>
        <v>0.095590366</v>
      </c>
      <c r="AL47" s="329">
        <f aca="true" t="shared" si="4" ref="AL47:AL109">AJ47+AK47</f>
        <v>0.130452904066</v>
      </c>
      <c r="AM47" s="329">
        <f aca="true" t="shared" si="5" ref="AM47:AM110">AJ47/AI47</f>
        <v>34.862538066</v>
      </c>
    </row>
    <row r="48" spans="33:39" ht="12.75">
      <c r="AG48" s="329">
        <f t="shared" si="0"/>
        <v>0.16685070797274998</v>
      </c>
      <c r="AH48" s="324">
        <v>3</v>
      </c>
      <c r="AI48" s="628">
        <f t="shared" si="1"/>
        <v>0.0015</v>
      </c>
      <c r="AJ48" s="329">
        <f t="shared" si="2"/>
        <v>0.03828481022275</v>
      </c>
      <c r="AK48" s="329">
        <f t="shared" si="3"/>
        <v>0.12856589775</v>
      </c>
      <c r="AL48" s="329">
        <f t="shared" si="4"/>
        <v>0.16685070797274998</v>
      </c>
      <c r="AM48" s="329">
        <f t="shared" si="5"/>
        <v>25.523206815166667</v>
      </c>
    </row>
    <row r="49" spans="33:39" ht="12.75">
      <c r="AG49" s="329">
        <f t="shared" si="0"/>
        <v>0.202740856528</v>
      </c>
      <c r="AH49" s="324">
        <v>4</v>
      </c>
      <c r="AI49" s="628">
        <f t="shared" si="1"/>
        <v>0.002</v>
      </c>
      <c r="AJ49" s="329">
        <f t="shared" si="2"/>
        <v>0.041701128528</v>
      </c>
      <c r="AK49" s="329">
        <f t="shared" si="3"/>
        <v>0.161039728</v>
      </c>
      <c r="AL49" s="329">
        <f t="shared" si="4"/>
        <v>0.202740856528</v>
      </c>
      <c r="AM49" s="329">
        <f t="shared" si="5"/>
        <v>20.850564264</v>
      </c>
    </row>
    <row r="50" spans="33:39" ht="12.75">
      <c r="AG50" s="329">
        <f t="shared" si="0"/>
        <v>0.23815643228125</v>
      </c>
      <c r="AH50" s="324">
        <v>5</v>
      </c>
      <c r="AI50" s="628">
        <f t="shared" si="1"/>
        <v>0.0025</v>
      </c>
      <c r="AJ50" s="329">
        <f t="shared" si="2"/>
        <v>0.04511152603125</v>
      </c>
      <c r="AK50" s="329">
        <f t="shared" si="3"/>
        <v>0.19304490624999998</v>
      </c>
      <c r="AL50" s="329">
        <f t="shared" si="4"/>
        <v>0.23815643228125</v>
      </c>
      <c r="AM50" s="329">
        <f t="shared" si="5"/>
        <v>18.0446104125</v>
      </c>
    </row>
    <row r="51" spans="33:39" ht="12.75">
      <c r="AG51" s="329">
        <f t="shared" si="0"/>
        <v>0.273130517782</v>
      </c>
      <c r="AH51" s="324">
        <v>6</v>
      </c>
      <c r="AI51" s="628">
        <f t="shared" si="1"/>
        <v>0.003</v>
      </c>
      <c r="AJ51" s="329">
        <f t="shared" si="2"/>
        <v>0.048516035782000005</v>
      </c>
      <c r="AK51" s="329">
        <f t="shared" si="3"/>
        <v>0.22461448199999998</v>
      </c>
      <c r="AL51" s="329">
        <f t="shared" si="4"/>
        <v>0.273130517782</v>
      </c>
      <c r="AM51" s="329">
        <f t="shared" si="5"/>
        <v>16.172011927333333</v>
      </c>
    </row>
    <row r="52" spans="33:39" ht="12.75">
      <c r="AG52" s="329">
        <f t="shared" si="0"/>
        <v>0.30769619557975003</v>
      </c>
      <c r="AH52" s="324">
        <v>7</v>
      </c>
      <c r="AI52" s="628">
        <f t="shared" si="1"/>
        <v>0.0035</v>
      </c>
      <c r="AJ52" s="329">
        <f t="shared" si="2"/>
        <v>0.051914690829750004</v>
      </c>
      <c r="AK52" s="329">
        <f t="shared" si="3"/>
        <v>0.25578150475</v>
      </c>
      <c r="AL52" s="329">
        <f t="shared" si="4"/>
        <v>0.30769619557975003</v>
      </c>
      <c r="AM52" s="329">
        <f t="shared" si="5"/>
        <v>14.832768808500001</v>
      </c>
    </row>
    <row r="53" spans="33:39" ht="12.75">
      <c r="AG53" s="329">
        <f t="shared" si="0"/>
        <v>0.341886548224</v>
      </c>
      <c r="AH53" s="324">
        <v>8</v>
      </c>
      <c r="AI53" s="628">
        <f t="shared" si="1"/>
        <v>0.004</v>
      </c>
      <c r="AJ53" s="329">
        <f t="shared" si="2"/>
        <v>0.055307524223999996</v>
      </c>
      <c r="AK53" s="329">
        <f t="shared" si="3"/>
        <v>0.286579024</v>
      </c>
      <c r="AL53" s="329">
        <f t="shared" si="4"/>
        <v>0.341886548224</v>
      </c>
      <c r="AM53" s="329">
        <f t="shared" si="5"/>
        <v>13.826881056</v>
      </c>
    </row>
    <row r="54" spans="33:39" ht="12.75">
      <c r="AG54" s="329">
        <f t="shared" si="0"/>
        <v>0.37573465826424995</v>
      </c>
      <c r="AH54" s="324">
        <v>9</v>
      </c>
      <c r="AI54" s="628">
        <f t="shared" si="1"/>
        <v>0.0045000000000000005</v>
      </c>
      <c r="AJ54" s="329">
        <f t="shared" si="2"/>
        <v>0.058694569014250006</v>
      </c>
      <c r="AK54" s="329">
        <f t="shared" si="3"/>
        <v>0.31704008924999993</v>
      </c>
      <c r="AL54" s="329">
        <f t="shared" si="4"/>
        <v>0.37573465826424995</v>
      </c>
      <c r="AM54" s="329">
        <f t="shared" si="5"/>
        <v>13.043237558722222</v>
      </c>
    </row>
    <row r="55" spans="33:39" ht="12.75">
      <c r="AG55" s="329">
        <f t="shared" si="0"/>
        <v>0.40927360825</v>
      </c>
      <c r="AH55" s="324">
        <v>10</v>
      </c>
      <c r="AI55" s="628">
        <f t="shared" si="1"/>
        <v>0.005</v>
      </c>
      <c r="AJ55" s="329">
        <f t="shared" si="2"/>
        <v>0.062075858250000004</v>
      </c>
      <c r="AK55" s="329">
        <f t="shared" si="3"/>
        <v>0.34719774999999997</v>
      </c>
      <c r="AL55" s="329">
        <f t="shared" si="4"/>
        <v>0.40927360825</v>
      </c>
      <c r="AM55" s="329">
        <f t="shared" si="5"/>
        <v>12.415171650000001</v>
      </c>
    </row>
    <row r="56" spans="33:39" ht="12.75">
      <c r="AG56" s="329">
        <f t="shared" si="0"/>
        <v>0.44253648073074997</v>
      </c>
      <c r="AH56" s="324">
        <v>11</v>
      </c>
      <c r="AI56" s="628">
        <f t="shared" si="1"/>
        <v>0.0055</v>
      </c>
      <c r="AJ56" s="329">
        <f t="shared" si="2"/>
        <v>0.06545142498075</v>
      </c>
      <c r="AK56" s="329">
        <f t="shared" si="3"/>
        <v>0.37708505574999995</v>
      </c>
      <c r="AL56" s="329">
        <f t="shared" si="4"/>
        <v>0.44253648073074997</v>
      </c>
      <c r="AM56" s="329">
        <f t="shared" si="5"/>
        <v>11.900259087409092</v>
      </c>
    </row>
    <row r="57" spans="33:39" ht="12.75">
      <c r="AG57" s="329">
        <f t="shared" si="0"/>
        <v>0.47555635825599996</v>
      </c>
      <c r="AH57" s="324">
        <v>12</v>
      </c>
      <c r="AI57" s="628">
        <f t="shared" si="1"/>
        <v>0.006</v>
      </c>
      <c r="AJ57" s="329">
        <f t="shared" si="2"/>
        <v>0.068821302256</v>
      </c>
      <c r="AK57" s="329">
        <f t="shared" si="3"/>
        <v>0.40673505599999993</v>
      </c>
      <c r="AL57" s="329">
        <f t="shared" si="4"/>
        <v>0.47555635825599996</v>
      </c>
      <c r="AM57" s="329">
        <f t="shared" si="5"/>
        <v>11.470217042666667</v>
      </c>
    </row>
    <row r="58" spans="33:39" ht="12.75">
      <c r="AG58" s="329">
        <f t="shared" si="0"/>
        <v>0.50836632337525</v>
      </c>
      <c r="AH58" s="324">
        <v>13</v>
      </c>
      <c r="AI58" s="628">
        <f t="shared" si="1"/>
        <v>0.006500000000000001</v>
      </c>
      <c r="AJ58" s="329">
        <f t="shared" si="2"/>
        <v>0.07218552312525</v>
      </c>
      <c r="AK58" s="329">
        <f t="shared" si="3"/>
        <v>0.43618080024999994</v>
      </c>
      <c r="AL58" s="329">
        <f t="shared" si="4"/>
        <v>0.50836632337525</v>
      </c>
      <c r="AM58" s="329">
        <f t="shared" si="5"/>
        <v>11.105465096192308</v>
      </c>
    </row>
    <row r="59" spans="33:39" ht="12.75">
      <c r="AG59" s="329">
        <f t="shared" si="0"/>
        <v>0.5409994586379999</v>
      </c>
      <c r="AH59" s="324">
        <v>14</v>
      </c>
      <c r="AI59" s="628">
        <f t="shared" si="1"/>
        <v>0.007</v>
      </c>
      <c r="AJ59" s="329">
        <f t="shared" si="2"/>
        <v>0.075544120638</v>
      </c>
      <c r="AK59" s="329">
        <f t="shared" si="3"/>
        <v>0.46545533799999994</v>
      </c>
      <c r="AL59" s="329">
        <f t="shared" si="4"/>
        <v>0.5409994586379999</v>
      </c>
      <c r="AM59" s="329">
        <f t="shared" si="5"/>
        <v>10.792017234000001</v>
      </c>
    </row>
    <row r="60" spans="33:39" ht="12.75">
      <c r="AG60" s="329">
        <f t="shared" si="0"/>
        <v>0.5734888465937499</v>
      </c>
      <c r="AH60" s="324">
        <v>15</v>
      </c>
      <c r="AI60" s="628">
        <f t="shared" si="1"/>
        <v>0.0075</v>
      </c>
      <c r="AJ60" s="329">
        <f t="shared" si="2"/>
        <v>0.07889712784375</v>
      </c>
      <c r="AK60" s="329">
        <f t="shared" si="3"/>
        <v>0.49459171874999985</v>
      </c>
      <c r="AL60" s="329">
        <f t="shared" si="4"/>
        <v>0.5734888465937499</v>
      </c>
      <c r="AM60" s="329">
        <f t="shared" si="5"/>
        <v>10.519617045833334</v>
      </c>
    </row>
    <row r="61" spans="33:39" ht="12.75">
      <c r="AG61" s="329">
        <f t="shared" si="0"/>
        <v>0.605867569792</v>
      </c>
      <c r="AH61" s="324">
        <v>16</v>
      </c>
      <c r="AI61" s="628">
        <f t="shared" si="1"/>
        <v>0.008</v>
      </c>
      <c r="AJ61" s="329">
        <f t="shared" si="2"/>
        <v>0.08224457779199999</v>
      </c>
      <c r="AK61" s="329">
        <f t="shared" si="3"/>
        <v>0.523622992</v>
      </c>
      <c r="AL61" s="329">
        <f t="shared" si="4"/>
        <v>0.605867569792</v>
      </c>
      <c r="AM61" s="329">
        <f t="shared" si="5"/>
        <v>10.280572223999998</v>
      </c>
    </row>
    <row r="62" spans="33:39" ht="12.75">
      <c r="AG62" s="329">
        <f t="shared" si="0"/>
        <v>0.63816871078225</v>
      </c>
      <c r="AH62" s="324">
        <v>17</v>
      </c>
      <c r="AI62" s="628">
        <f t="shared" si="1"/>
        <v>0.0085</v>
      </c>
      <c r="AJ62" s="329">
        <f t="shared" si="2"/>
        <v>0.08558650353225</v>
      </c>
      <c r="AK62" s="329">
        <f t="shared" si="3"/>
        <v>0.55258220725</v>
      </c>
      <c r="AL62" s="329">
        <f t="shared" si="4"/>
        <v>0.63816871078225</v>
      </c>
      <c r="AM62" s="329">
        <f t="shared" si="5"/>
        <v>10.069000415558824</v>
      </c>
    </row>
    <row r="63" spans="33:39" ht="12.75">
      <c r="AG63" s="329">
        <f t="shared" si="0"/>
        <v>0.6704253521139999</v>
      </c>
      <c r="AH63" s="324">
        <v>18</v>
      </c>
      <c r="AI63" s="628">
        <f t="shared" si="1"/>
        <v>0.009000000000000001</v>
      </c>
      <c r="AJ63" s="329">
        <f t="shared" si="2"/>
        <v>0.08892293811400001</v>
      </c>
      <c r="AK63" s="329">
        <f t="shared" si="3"/>
        <v>0.5815024139999999</v>
      </c>
      <c r="AL63" s="329">
        <f t="shared" si="4"/>
        <v>0.6704253521139999</v>
      </c>
      <c r="AM63" s="329">
        <f t="shared" si="5"/>
        <v>9.880326457111112</v>
      </c>
    </row>
    <row r="64" spans="33:39" ht="12.75">
      <c r="AG64" s="329">
        <f t="shared" si="0"/>
        <v>0.70267057633675</v>
      </c>
      <c r="AH64" s="324">
        <v>19</v>
      </c>
      <c r="AI64" s="628">
        <f t="shared" si="1"/>
        <v>0.0095</v>
      </c>
      <c r="AJ64" s="329">
        <f t="shared" si="2"/>
        <v>0.09225391458674999</v>
      </c>
      <c r="AK64" s="329">
        <f t="shared" si="3"/>
        <v>0.61041666175</v>
      </c>
      <c r="AL64" s="329">
        <f t="shared" si="4"/>
        <v>0.70267057633675</v>
      </c>
      <c r="AM64" s="329">
        <f t="shared" si="5"/>
        <v>9.710938377552631</v>
      </c>
    </row>
    <row r="65" spans="33:39" ht="12.75">
      <c r="AG65" s="329">
        <f t="shared" si="0"/>
        <v>0.734937466</v>
      </c>
      <c r="AH65" s="324">
        <v>20</v>
      </c>
      <c r="AI65" s="628">
        <f t="shared" si="1"/>
        <v>0.01</v>
      </c>
      <c r="AJ65" s="329">
        <f t="shared" si="2"/>
        <v>0.095579466</v>
      </c>
      <c r="AK65" s="329">
        <f t="shared" si="3"/>
        <v>0.639358</v>
      </c>
      <c r="AL65" s="329">
        <f t="shared" si="4"/>
        <v>0.734937466</v>
      </c>
      <c r="AM65" s="329">
        <f t="shared" si="5"/>
        <v>9.5579466</v>
      </c>
    </row>
    <row r="66" spans="33:39" ht="12.75">
      <c r="AG66" s="329">
        <f t="shared" si="0"/>
        <v>0.7672591036532499</v>
      </c>
      <c r="AH66" s="324">
        <v>21</v>
      </c>
      <c r="AI66" s="628">
        <f t="shared" si="1"/>
        <v>0.0105</v>
      </c>
      <c r="AJ66" s="329">
        <f t="shared" si="2"/>
        <v>0.09889962540325001</v>
      </c>
      <c r="AK66" s="329">
        <f t="shared" si="3"/>
        <v>0.6683594782499999</v>
      </c>
      <c r="AL66" s="329">
        <f t="shared" si="4"/>
        <v>0.7672591036532499</v>
      </c>
      <c r="AM66" s="329">
        <f t="shared" si="5"/>
        <v>9.419011943166668</v>
      </c>
    </row>
    <row r="67" spans="33:39" ht="12.75">
      <c r="AG67" s="329">
        <f t="shared" si="0"/>
        <v>0.7996685718459999</v>
      </c>
      <c r="AH67" s="324">
        <v>22</v>
      </c>
      <c r="AI67" s="628">
        <f t="shared" si="1"/>
        <v>0.011</v>
      </c>
      <c r="AJ67" s="329">
        <f t="shared" si="2"/>
        <v>0.10221442584599999</v>
      </c>
      <c r="AK67" s="329">
        <f t="shared" si="3"/>
        <v>0.6974541459999999</v>
      </c>
      <c r="AL67" s="329">
        <f t="shared" si="4"/>
        <v>0.7996685718459999</v>
      </c>
      <c r="AM67" s="329">
        <f t="shared" si="5"/>
        <v>9.292220531454545</v>
      </c>
    </row>
    <row r="68" spans="33:39" ht="12.75">
      <c r="AG68" s="329">
        <f t="shared" si="0"/>
        <v>0.8321989531277498</v>
      </c>
      <c r="AH68" s="324">
        <v>23</v>
      </c>
      <c r="AI68" s="628">
        <f t="shared" si="1"/>
        <v>0.0115</v>
      </c>
      <c r="AJ68" s="329">
        <f t="shared" si="2"/>
        <v>0.10552390037775</v>
      </c>
      <c r="AK68" s="329">
        <f t="shared" si="3"/>
        <v>0.7266750527499999</v>
      </c>
      <c r="AL68" s="329">
        <f t="shared" si="4"/>
        <v>0.8321989531277498</v>
      </c>
      <c r="AM68" s="329">
        <f t="shared" si="5"/>
        <v>9.175991337195653</v>
      </c>
    </row>
    <row r="69" spans="33:39" ht="12.75">
      <c r="AG69" s="329">
        <f t="shared" si="0"/>
        <v>0.8648833300479999</v>
      </c>
      <c r="AH69" s="324">
        <v>24</v>
      </c>
      <c r="AI69" s="628">
        <f t="shared" si="1"/>
        <v>0.012</v>
      </c>
      <c r="AJ69" s="329">
        <f t="shared" si="2"/>
        <v>0.108828082048</v>
      </c>
      <c r="AK69" s="329">
        <f t="shared" si="3"/>
        <v>0.7560552479999999</v>
      </c>
      <c r="AL69" s="329">
        <f t="shared" si="4"/>
        <v>0.8648833300479999</v>
      </c>
      <c r="AM69" s="329">
        <f t="shared" si="5"/>
        <v>9.069006837333333</v>
      </c>
    </row>
    <row r="70" spans="33:39" ht="12.75">
      <c r="AG70" s="329">
        <f t="shared" si="0"/>
        <v>0.89775478515625</v>
      </c>
      <c r="AH70" s="324">
        <v>25</v>
      </c>
      <c r="AI70" s="628">
        <f t="shared" si="1"/>
        <v>0.0125</v>
      </c>
      <c r="AJ70" s="329">
        <f t="shared" si="2"/>
        <v>0.11212700390625001</v>
      </c>
      <c r="AK70" s="329">
        <f t="shared" si="3"/>
        <v>0.78562778125</v>
      </c>
      <c r="AL70" s="329">
        <f t="shared" si="4"/>
        <v>0.89775478515625</v>
      </c>
      <c r="AM70" s="329">
        <f t="shared" si="5"/>
        <v>8.970160312500001</v>
      </c>
    </row>
    <row r="71" spans="33:39" ht="12.75">
      <c r="AG71" s="329">
        <f t="shared" si="0"/>
        <v>0.930846401002</v>
      </c>
      <c r="AH71" s="324">
        <v>26</v>
      </c>
      <c r="AI71" s="628">
        <f t="shared" si="1"/>
        <v>0.013000000000000001</v>
      </c>
      <c r="AJ71" s="329">
        <f t="shared" si="2"/>
        <v>0.11542069900200001</v>
      </c>
      <c r="AK71" s="329">
        <f t="shared" si="3"/>
        <v>0.815425702</v>
      </c>
      <c r="AL71" s="329">
        <f t="shared" si="4"/>
        <v>0.930846401002</v>
      </c>
      <c r="AM71" s="329">
        <f t="shared" si="5"/>
        <v>8.878515307846154</v>
      </c>
    </row>
    <row r="72" spans="33:39" ht="12.75">
      <c r="AG72" s="329">
        <f t="shared" si="0"/>
        <v>0.9641912601347498</v>
      </c>
      <c r="AH72" s="324">
        <v>27</v>
      </c>
      <c r="AI72" s="628">
        <f t="shared" si="1"/>
        <v>0.0135</v>
      </c>
      <c r="AJ72" s="329">
        <f t="shared" si="2"/>
        <v>0.11870920038475</v>
      </c>
      <c r="AK72" s="329">
        <f t="shared" si="3"/>
        <v>0.8454820597499998</v>
      </c>
      <c r="AL72" s="329">
        <f t="shared" si="4"/>
        <v>0.9641912601347498</v>
      </c>
      <c r="AM72" s="329">
        <f t="shared" si="5"/>
        <v>8.793274102574074</v>
      </c>
    </row>
    <row r="73" spans="33:39" ht="12.75">
      <c r="AG73" s="329">
        <f t="shared" si="0"/>
        <v>0.997822445104</v>
      </c>
      <c r="AH73" s="324">
        <v>28</v>
      </c>
      <c r="AI73" s="628">
        <f t="shared" si="1"/>
        <v>0.014</v>
      </c>
      <c r="AJ73" s="329">
        <f t="shared" si="2"/>
        <v>0.121992541104</v>
      </c>
      <c r="AK73" s="329">
        <f t="shared" si="3"/>
        <v>0.8758299039999999</v>
      </c>
      <c r="AL73" s="329">
        <f t="shared" si="4"/>
        <v>0.997822445104</v>
      </c>
      <c r="AM73" s="329">
        <f t="shared" si="5"/>
        <v>8.713752936</v>
      </c>
    </row>
    <row r="74" spans="33:39" ht="12.75">
      <c r="AG74" s="329">
        <f t="shared" si="0"/>
        <v>1.0317730384592498</v>
      </c>
      <c r="AH74" s="324">
        <v>29</v>
      </c>
      <c r="AI74" s="628">
        <f t="shared" si="1"/>
        <v>0.0145</v>
      </c>
      <c r="AJ74" s="329">
        <f t="shared" si="2"/>
        <v>0.12527075420925002</v>
      </c>
      <c r="AK74" s="329">
        <f t="shared" si="3"/>
        <v>0.9065022842499999</v>
      </c>
      <c r="AL74" s="329">
        <f t="shared" si="4"/>
        <v>1.0317730384592498</v>
      </c>
      <c r="AM74" s="329">
        <f t="shared" si="5"/>
        <v>8.639362359258621</v>
      </c>
    </row>
    <row r="75" spans="33:39" ht="12.75">
      <c r="AG75" s="329">
        <f t="shared" si="0"/>
        <v>1.0660761227499997</v>
      </c>
      <c r="AH75" s="324">
        <v>30</v>
      </c>
      <c r="AI75" s="628">
        <f t="shared" si="1"/>
        <v>0.015</v>
      </c>
      <c r="AJ75" s="329">
        <f t="shared" si="2"/>
        <v>0.12854387275</v>
      </c>
      <c r="AK75" s="329">
        <f t="shared" si="3"/>
        <v>0.9375322499999997</v>
      </c>
      <c r="AL75" s="329">
        <f t="shared" si="4"/>
        <v>1.0660761227499997</v>
      </c>
      <c r="AM75" s="329">
        <f t="shared" si="5"/>
        <v>8.569591516666668</v>
      </c>
    </row>
    <row r="76" spans="33:39" ht="12.75">
      <c r="AG76" s="329">
        <f t="shared" si="0"/>
        <v>1.1007647805257499</v>
      </c>
      <c r="AH76" s="324">
        <v>31</v>
      </c>
      <c r="AI76" s="628">
        <f t="shared" si="1"/>
        <v>0.0155</v>
      </c>
      <c r="AJ76" s="329">
        <f t="shared" si="2"/>
        <v>0.13181192977575001</v>
      </c>
      <c r="AK76" s="329">
        <f t="shared" si="3"/>
        <v>0.9689528507499998</v>
      </c>
      <c r="AL76" s="329">
        <f t="shared" si="4"/>
        <v>1.1007647805257499</v>
      </c>
      <c r="AM76" s="329">
        <f t="shared" si="5"/>
        <v>8.503995469403227</v>
      </c>
    </row>
    <row r="77" spans="33:39" ht="12.75">
      <c r="AG77" s="329">
        <f t="shared" si="0"/>
        <v>1.1358720943360001</v>
      </c>
      <c r="AH77" s="324">
        <v>32</v>
      </c>
      <c r="AI77" s="628">
        <f t="shared" si="1"/>
        <v>0.016</v>
      </c>
      <c r="AJ77" s="329">
        <f t="shared" si="2"/>
        <v>0.135074958336</v>
      </c>
      <c r="AK77" s="329">
        <f t="shared" si="3"/>
        <v>1.000797136</v>
      </c>
      <c r="AL77" s="329">
        <f t="shared" si="4"/>
        <v>1.1358720943360001</v>
      </c>
      <c r="AM77" s="329">
        <f t="shared" si="5"/>
        <v>8.442184896</v>
      </c>
    </row>
    <row r="78" spans="33:39" ht="12.75">
      <c r="AG78" s="329">
        <f t="shared" si="0"/>
        <v>1.17143114673025</v>
      </c>
      <c r="AH78" s="324">
        <v>33</v>
      </c>
      <c r="AI78" s="628">
        <f t="shared" si="1"/>
        <v>0.0165</v>
      </c>
      <c r="AJ78" s="329">
        <f t="shared" si="2"/>
        <v>0.13833299148025</v>
      </c>
      <c r="AK78" s="329">
        <f t="shared" si="3"/>
        <v>1.03309815525</v>
      </c>
      <c r="AL78" s="329">
        <f t="shared" si="4"/>
        <v>1.17143114673025</v>
      </c>
      <c r="AM78" s="329">
        <f t="shared" si="5"/>
        <v>8.383817665469696</v>
      </c>
    </row>
    <row r="79" spans="33:39" ht="12.75">
      <c r="AG79" s="329">
        <f t="shared" si="0"/>
        <v>1.2074750202580002</v>
      </c>
      <c r="AH79" s="324">
        <v>34</v>
      </c>
      <c r="AI79" s="628">
        <f t="shared" si="1"/>
        <v>0.017</v>
      </c>
      <c r="AJ79" s="329">
        <f t="shared" si="2"/>
        <v>0.141586062258</v>
      </c>
      <c r="AK79" s="329">
        <f t="shared" si="3"/>
        <v>1.0658889580000002</v>
      </c>
      <c r="AL79" s="329">
        <f t="shared" si="4"/>
        <v>1.2074750202580002</v>
      </c>
      <c r="AM79" s="329">
        <f t="shared" si="5"/>
        <v>8.32859189752941</v>
      </c>
    </row>
    <row r="80" spans="33:39" ht="12.75">
      <c r="AG80" s="329">
        <f t="shared" si="0"/>
        <v>1.24403679746875</v>
      </c>
      <c r="AH80" s="324">
        <v>35</v>
      </c>
      <c r="AI80" s="628">
        <f t="shared" si="1"/>
        <v>0.0175</v>
      </c>
      <c r="AJ80" s="329">
        <f t="shared" si="2"/>
        <v>0.14483420371875003</v>
      </c>
      <c r="AK80" s="329">
        <f t="shared" si="3"/>
        <v>1.09920259375</v>
      </c>
      <c r="AL80" s="329">
        <f t="shared" si="4"/>
        <v>1.24403679746875</v>
      </c>
      <c r="AM80" s="329">
        <f t="shared" si="5"/>
        <v>8.276240212500001</v>
      </c>
    </row>
    <row r="81" spans="33:39" ht="12.75">
      <c r="AG81" s="329">
        <f t="shared" si="0"/>
        <v>1.281149560912</v>
      </c>
      <c r="AH81" s="324">
        <v>36</v>
      </c>
      <c r="AI81" s="628">
        <f t="shared" si="1"/>
        <v>0.018000000000000002</v>
      </c>
      <c r="AJ81" s="329">
        <f t="shared" si="2"/>
        <v>0.148077448912</v>
      </c>
      <c r="AK81" s="329">
        <f t="shared" si="3"/>
        <v>1.133072112</v>
      </c>
      <c r="AL81" s="329">
        <f t="shared" si="4"/>
        <v>1.281149560912</v>
      </c>
      <c r="AM81" s="329">
        <f t="shared" si="5"/>
        <v>8.226524939555555</v>
      </c>
    </row>
    <row r="82" spans="33:39" ht="12.75">
      <c r="AG82" s="329">
        <f t="shared" si="0"/>
        <v>1.3188463931372498</v>
      </c>
      <c r="AH82" s="324">
        <v>37</v>
      </c>
      <c r="AI82" s="628">
        <f t="shared" si="1"/>
        <v>0.0185</v>
      </c>
      <c r="AJ82" s="329">
        <f t="shared" si="2"/>
        <v>0.15131583088725</v>
      </c>
      <c r="AK82" s="329">
        <f t="shared" si="3"/>
        <v>1.1675305622499998</v>
      </c>
      <c r="AL82" s="329">
        <f t="shared" si="4"/>
        <v>1.3188463931372498</v>
      </c>
      <c r="AM82" s="329">
        <f t="shared" si="5"/>
        <v>8.179234102013515</v>
      </c>
    </row>
    <row r="83" spans="33:39" ht="12.75">
      <c r="AG83" s="329">
        <f t="shared" si="0"/>
        <v>1.357160376694</v>
      </c>
      <c r="AH83" s="324">
        <v>38</v>
      </c>
      <c r="AI83" s="628">
        <f t="shared" si="1"/>
        <v>0.019</v>
      </c>
      <c r="AJ83" s="329">
        <f t="shared" si="2"/>
        <v>0.15454938269399998</v>
      </c>
      <c r="AK83" s="329">
        <f t="shared" si="3"/>
        <v>1.202610994</v>
      </c>
      <c r="AL83" s="329">
        <f t="shared" si="4"/>
        <v>1.357160376694</v>
      </c>
      <c r="AM83" s="329">
        <f t="shared" si="5"/>
        <v>8.134178036526315</v>
      </c>
    </row>
    <row r="84" spans="33:39" ht="12.75">
      <c r="AG84" s="329">
        <f t="shared" si="0"/>
        <v>1.39612459413175</v>
      </c>
      <c r="AH84" s="324">
        <v>39</v>
      </c>
      <c r="AI84" s="628">
        <f t="shared" si="1"/>
        <v>0.0195</v>
      </c>
      <c r="AJ84" s="329">
        <f t="shared" si="2"/>
        <v>0.15777813738175</v>
      </c>
      <c r="AK84" s="329">
        <f t="shared" si="3"/>
        <v>1.23834645675</v>
      </c>
      <c r="AL84" s="329">
        <f t="shared" si="4"/>
        <v>1.39612459413175</v>
      </c>
      <c r="AM84" s="329">
        <f t="shared" si="5"/>
        <v>8.091186532397437</v>
      </c>
    </row>
    <row r="85" spans="33:39" ht="12.75">
      <c r="AG85" s="329">
        <f t="shared" si="0"/>
        <v>1.435772128</v>
      </c>
      <c r="AH85" s="324">
        <v>40</v>
      </c>
      <c r="AI85" s="628">
        <f t="shared" si="1"/>
        <v>0.02</v>
      </c>
      <c r="AJ85" s="329">
        <f t="shared" si="2"/>
        <v>0.161002128</v>
      </c>
      <c r="AK85" s="329">
        <f t="shared" si="3"/>
        <v>1.27477</v>
      </c>
      <c r="AL85" s="329">
        <f t="shared" si="4"/>
        <v>1.435772128</v>
      </c>
      <c r="AM85" s="329">
        <f t="shared" si="5"/>
        <v>8.050106399999999</v>
      </c>
    </row>
    <row r="86" spans="33:39" ht="12.75">
      <c r="AG86" s="329">
        <f t="shared" si="0"/>
        <v>1.4761360608482499</v>
      </c>
      <c r="AH86" s="324">
        <v>41</v>
      </c>
      <c r="AI86" s="628">
        <f t="shared" si="1"/>
        <v>0.0205</v>
      </c>
      <c r="AJ86" s="329">
        <f t="shared" si="2"/>
        <v>0.16422138759825</v>
      </c>
      <c r="AK86" s="329">
        <f t="shared" si="3"/>
        <v>1.31191467325</v>
      </c>
      <c r="AL86" s="329">
        <f t="shared" si="4"/>
        <v>1.4761360608482499</v>
      </c>
      <c r="AM86" s="329">
        <f t="shared" si="5"/>
        <v>8.010799395036585</v>
      </c>
    </row>
    <row r="87" spans="33:39" ht="12.75">
      <c r="AG87" s="329">
        <f t="shared" si="0"/>
        <v>1.517249475226</v>
      </c>
      <c r="AH87" s="324">
        <v>42</v>
      </c>
      <c r="AI87" s="628">
        <f t="shared" si="1"/>
        <v>0.021</v>
      </c>
      <c r="AJ87" s="329">
        <f t="shared" si="2"/>
        <v>0.167435949226</v>
      </c>
      <c r="AK87" s="329">
        <f t="shared" si="3"/>
        <v>1.349813526</v>
      </c>
      <c r="AL87" s="329">
        <f t="shared" si="4"/>
        <v>1.517249475226</v>
      </c>
      <c r="AM87" s="329">
        <f t="shared" si="5"/>
        <v>7.973140439333332</v>
      </c>
    </row>
    <row r="88" spans="33:39" ht="12.75">
      <c r="AG88" s="329">
        <f t="shared" si="0"/>
        <v>1.5591454536827503</v>
      </c>
      <c r="AH88" s="324">
        <v>43</v>
      </c>
      <c r="AI88" s="628">
        <f t="shared" si="1"/>
        <v>0.021500000000000002</v>
      </c>
      <c r="AJ88" s="329">
        <f t="shared" si="2"/>
        <v>0.17064584593275</v>
      </c>
      <c r="AK88" s="329">
        <f t="shared" si="3"/>
        <v>1.3884996077500003</v>
      </c>
      <c r="AL88" s="329">
        <f t="shared" si="4"/>
        <v>1.5591454536827503</v>
      </c>
      <c r="AM88" s="329">
        <f t="shared" si="5"/>
        <v>7.937016089895349</v>
      </c>
    </row>
    <row r="89" spans="33:39" ht="12.75">
      <c r="AG89" s="329">
        <f t="shared" si="0"/>
        <v>1.601857078768</v>
      </c>
      <c r="AH89" s="324">
        <v>44</v>
      </c>
      <c r="AI89" s="628">
        <f t="shared" si="1"/>
        <v>0.022</v>
      </c>
      <c r="AJ89" s="329">
        <f t="shared" si="2"/>
        <v>0.173851110768</v>
      </c>
      <c r="AK89" s="329">
        <f t="shared" si="3"/>
        <v>1.428005968</v>
      </c>
      <c r="AL89" s="329">
        <f t="shared" si="4"/>
        <v>1.601857078768</v>
      </c>
      <c r="AM89" s="329">
        <f t="shared" si="5"/>
        <v>7.9023232167272734</v>
      </c>
    </row>
    <row r="90" spans="33:39" ht="12.75">
      <c r="AG90" s="329">
        <f t="shared" si="0"/>
        <v>1.6454174330312499</v>
      </c>
      <c r="AH90" s="324">
        <v>45</v>
      </c>
      <c r="AI90" s="628">
        <f t="shared" si="1"/>
        <v>0.0225</v>
      </c>
      <c r="AJ90" s="329">
        <f t="shared" si="2"/>
        <v>0.17705177678125</v>
      </c>
      <c r="AK90" s="329">
        <f t="shared" si="3"/>
        <v>1.4683656562499998</v>
      </c>
      <c r="AL90" s="329">
        <f t="shared" si="4"/>
        <v>1.6454174330312499</v>
      </c>
      <c r="AM90" s="329">
        <f t="shared" si="5"/>
        <v>7.868967856944445</v>
      </c>
    </row>
    <row r="91" spans="33:39" ht="12.75">
      <c r="AG91" s="329">
        <f t="shared" si="0"/>
        <v>1.689859599022</v>
      </c>
      <c r="AH91" s="324">
        <v>46</v>
      </c>
      <c r="AI91" s="628">
        <f t="shared" si="1"/>
        <v>0.023</v>
      </c>
      <c r="AJ91" s="329">
        <f t="shared" si="2"/>
        <v>0.18024787702199999</v>
      </c>
      <c r="AK91" s="329">
        <f t="shared" si="3"/>
        <v>1.509611722</v>
      </c>
      <c r="AL91" s="329">
        <f t="shared" si="4"/>
        <v>1.689859599022</v>
      </c>
      <c r="AM91" s="329">
        <f t="shared" si="5"/>
        <v>7.836864218347825</v>
      </c>
    </row>
    <row r="92" spans="33:39" ht="12.75">
      <c r="AG92" s="329">
        <f t="shared" si="0"/>
        <v>1.7352166592897498</v>
      </c>
      <c r="AH92" s="324">
        <v>47</v>
      </c>
      <c r="AI92" s="628">
        <f t="shared" si="1"/>
        <v>0.0235</v>
      </c>
      <c r="AJ92" s="329">
        <f t="shared" si="2"/>
        <v>0.18343944453975</v>
      </c>
      <c r="AK92" s="329">
        <f t="shared" si="3"/>
        <v>1.5517772147499997</v>
      </c>
      <c r="AL92" s="329">
        <f t="shared" si="4"/>
        <v>1.7352166592897498</v>
      </c>
      <c r="AM92" s="329">
        <f t="shared" si="5"/>
        <v>7.805933810202128</v>
      </c>
    </row>
    <row r="93" spans="33:39" ht="12.75">
      <c r="AG93" s="329">
        <f t="shared" si="0"/>
        <v>1.781521696384</v>
      </c>
      <c r="AH93" s="324">
        <v>48</v>
      </c>
      <c r="AI93" s="628">
        <f t="shared" si="1"/>
        <v>0.024</v>
      </c>
      <c r="AJ93" s="329">
        <f t="shared" si="2"/>
        <v>0.186626512384</v>
      </c>
      <c r="AK93" s="329">
        <f t="shared" si="3"/>
        <v>1.5948951839999999</v>
      </c>
      <c r="AL93" s="329">
        <f t="shared" si="4"/>
        <v>1.781521696384</v>
      </c>
      <c r="AM93" s="329">
        <f t="shared" si="5"/>
        <v>7.776104682666666</v>
      </c>
    </row>
    <row r="94" spans="33:39" ht="12.75">
      <c r="AG94" s="329">
        <f t="shared" si="0"/>
        <v>1.82880779285425</v>
      </c>
      <c r="AH94" s="324">
        <v>49</v>
      </c>
      <c r="AI94" s="628">
        <f t="shared" si="1"/>
        <v>0.0245</v>
      </c>
      <c r="AJ94" s="329">
        <f t="shared" si="2"/>
        <v>0.18980911360425</v>
      </c>
      <c r="AK94" s="329">
        <f t="shared" si="3"/>
        <v>1.63899867925</v>
      </c>
      <c r="AL94" s="329">
        <f t="shared" si="4"/>
        <v>1.82880779285425</v>
      </c>
      <c r="AM94" s="329">
        <f t="shared" si="5"/>
        <v>7.747310759357143</v>
      </c>
    </row>
    <row r="95" spans="33:39" ht="12.75">
      <c r="AG95" s="329">
        <f t="shared" si="0"/>
        <v>1.8771080312500001</v>
      </c>
      <c r="AH95" s="324">
        <v>50</v>
      </c>
      <c r="AI95" s="628">
        <f t="shared" si="1"/>
        <v>0.025</v>
      </c>
      <c r="AJ95" s="329">
        <f t="shared" si="2"/>
        <v>0.19298728125</v>
      </c>
      <c r="AK95" s="329">
        <f t="shared" si="3"/>
        <v>1.6841207500000002</v>
      </c>
      <c r="AL95" s="329">
        <f t="shared" si="4"/>
        <v>1.8771080312500001</v>
      </c>
      <c r="AM95" s="329">
        <f t="shared" si="5"/>
        <v>7.71949125</v>
      </c>
    </row>
    <row r="96" spans="33:39" ht="12.75">
      <c r="AG96" s="329">
        <f t="shared" si="0"/>
        <v>1.9264554941207501</v>
      </c>
      <c r="AH96" s="324">
        <v>51</v>
      </c>
      <c r="AI96" s="628">
        <f t="shared" si="1"/>
        <v>0.025500000000000002</v>
      </c>
      <c r="AJ96" s="329">
        <f t="shared" si="2"/>
        <v>0.19616104837075002</v>
      </c>
      <c r="AK96" s="329">
        <f t="shared" si="3"/>
        <v>1.73029444575</v>
      </c>
      <c r="AL96" s="329">
        <f t="shared" si="4"/>
        <v>1.9264554941207501</v>
      </c>
      <c r="AM96" s="329">
        <f t="shared" si="5"/>
        <v>7.692590132186274</v>
      </c>
    </row>
    <row r="97" spans="33:39" ht="12.75">
      <c r="AG97" s="329">
        <f t="shared" si="0"/>
        <v>1.9768832640160003</v>
      </c>
      <c r="AH97" s="324">
        <v>52</v>
      </c>
      <c r="AI97" s="628">
        <f t="shared" si="1"/>
        <v>0.026000000000000002</v>
      </c>
      <c r="AJ97" s="329">
        <f t="shared" si="2"/>
        <v>0.19933044801600003</v>
      </c>
      <c r="AK97" s="329">
        <f t="shared" si="3"/>
        <v>1.7775528160000003</v>
      </c>
      <c r="AL97" s="329">
        <f t="shared" si="4"/>
        <v>1.9768832640160003</v>
      </c>
      <c r="AM97" s="329">
        <f t="shared" si="5"/>
        <v>7.666555692923077</v>
      </c>
    </row>
    <row r="98" spans="33:39" ht="12.75">
      <c r="AG98" s="329">
        <f t="shared" si="0"/>
        <v>2.0284244234852498</v>
      </c>
      <c r="AH98" s="324">
        <v>53</v>
      </c>
      <c r="AI98" s="628">
        <f t="shared" si="1"/>
        <v>0.0265</v>
      </c>
      <c r="AJ98" s="329">
        <f t="shared" si="2"/>
        <v>0.20249551323525</v>
      </c>
      <c r="AK98" s="329">
        <f t="shared" si="3"/>
        <v>1.8259289102499998</v>
      </c>
      <c r="AL98" s="329">
        <f t="shared" si="4"/>
        <v>2.0284244234852498</v>
      </c>
      <c r="AM98" s="329">
        <f t="shared" si="5"/>
        <v>7.641340122084906</v>
      </c>
    </row>
    <row r="99" spans="33:39" ht="12.75">
      <c r="AG99" s="329">
        <f t="shared" si="0"/>
        <v>2.081112055078</v>
      </c>
      <c r="AH99" s="324">
        <v>54</v>
      </c>
      <c r="AI99" s="628">
        <f t="shared" si="1"/>
        <v>0.027</v>
      </c>
      <c r="AJ99" s="329">
        <f t="shared" si="2"/>
        <v>0.205656277078</v>
      </c>
      <c r="AK99" s="329">
        <f t="shared" si="3"/>
        <v>1.8754557779999999</v>
      </c>
      <c r="AL99" s="329">
        <f t="shared" si="4"/>
        <v>2.081112055078</v>
      </c>
      <c r="AM99" s="329">
        <f t="shared" si="5"/>
        <v>7.616899151037037</v>
      </c>
    </row>
    <row r="100" spans="33:39" ht="12.75">
      <c r="AG100" s="329">
        <f t="shared" si="0"/>
        <v>2.13497924134375</v>
      </c>
      <c r="AH100" s="324">
        <v>55</v>
      </c>
      <c r="AI100" s="628">
        <f t="shared" si="1"/>
        <v>0.0275</v>
      </c>
      <c r="AJ100" s="329">
        <f t="shared" si="2"/>
        <v>0.20881277259375</v>
      </c>
      <c r="AK100" s="329">
        <f t="shared" si="3"/>
        <v>1.92616646875</v>
      </c>
      <c r="AL100" s="329">
        <f t="shared" si="4"/>
        <v>2.13497924134375</v>
      </c>
      <c r="AM100" s="329">
        <f t="shared" si="5"/>
        <v>7.593191730681818</v>
      </c>
    </row>
    <row r="101" spans="33:39" ht="12.75">
      <c r="AG101" s="329">
        <f t="shared" si="0"/>
        <v>2.190059064832</v>
      </c>
      <c r="AH101" s="324">
        <v>56</v>
      </c>
      <c r="AI101" s="628">
        <f t="shared" si="1"/>
        <v>0.028</v>
      </c>
      <c r="AJ101" s="329">
        <f t="shared" si="2"/>
        <v>0.21196503283200002</v>
      </c>
      <c r="AK101" s="329">
        <f t="shared" si="3"/>
        <v>1.978094032</v>
      </c>
      <c r="AL101" s="329">
        <f t="shared" si="4"/>
        <v>2.190059064832</v>
      </c>
      <c r="AM101" s="329">
        <f t="shared" si="5"/>
        <v>7.570179744000001</v>
      </c>
    </row>
    <row r="102" spans="33:39" ht="12.75">
      <c r="AG102" s="329">
        <f t="shared" si="0"/>
        <v>2.24638460809225</v>
      </c>
      <c r="AH102" s="324">
        <v>57</v>
      </c>
      <c r="AI102" s="628">
        <f t="shared" si="1"/>
        <v>0.0285</v>
      </c>
      <c r="AJ102" s="329">
        <f t="shared" si="2"/>
        <v>0.21511309084225003</v>
      </c>
      <c r="AK102" s="329">
        <f t="shared" si="3"/>
        <v>2.03127151725</v>
      </c>
      <c r="AL102" s="329">
        <f t="shared" si="4"/>
        <v>2.24638460809225</v>
      </c>
      <c r="AM102" s="329">
        <f t="shared" si="5"/>
        <v>7.547827748850878</v>
      </c>
    </row>
    <row r="103" spans="33:39" ht="12.75">
      <c r="AG103" s="329">
        <f t="shared" si="0"/>
        <v>2.3039889536739997</v>
      </c>
      <c r="AH103" s="324">
        <v>58</v>
      </c>
      <c r="AI103" s="628">
        <f t="shared" si="1"/>
        <v>0.029</v>
      </c>
      <c r="AJ103" s="329">
        <f t="shared" si="2"/>
        <v>0.218256979674</v>
      </c>
      <c r="AK103" s="329">
        <f t="shared" si="3"/>
        <v>2.0857319739999998</v>
      </c>
      <c r="AL103" s="329">
        <f t="shared" si="4"/>
        <v>2.3039889536739997</v>
      </c>
      <c r="AM103" s="329">
        <f t="shared" si="5"/>
        <v>7.52610274737931</v>
      </c>
    </row>
    <row r="104" spans="33:39" ht="12.75">
      <c r="AG104" s="329">
        <f t="shared" si="0"/>
        <v>2.36290518412675</v>
      </c>
      <c r="AH104" s="324">
        <v>59</v>
      </c>
      <c r="AI104" s="628">
        <f t="shared" si="1"/>
        <v>0.029500000000000002</v>
      </c>
      <c r="AJ104" s="329">
        <f t="shared" si="2"/>
        <v>0.22139673237675003</v>
      </c>
      <c r="AK104" s="329">
        <f t="shared" si="3"/>
        <v>2.14150845175</v>
      </c>
      <c r="AL104" s="329">
        <f t="shared" si="4"/>
        <v>2.36290518412675</v>
      </c>
      <c r="AM104" s="329">
        <f t="shared" si="5"/>
        <v>7.504973978872882</v>
      </c>
    </row>
    <row r="105" spans="33:39" ht="12.75">
      <c r="AG105" s="329">
        <f t="shared" si="0"/>
        <v>2.4231663819999993</v>
      </c>
      <c r="AH105" s="324">
        <v>60</v>
      </c>
      <c r="AI105" s="628">
        <f t="shared" si="1"/>
        <v>0.03</v>
      </c>
      <c r="AJ105" s="329">
        <f t="shared" si="2"/>
        <v>0.224532382</v>
      </c>
      <c r="AK105" s="329">
        <f t="shared" si="3"/>
        <v>2.1986339999999993</v>
      </c>
      <c r="AL105" s="329">
        <f t="shared" si="4"/>
        <v>2.4231663819999993</v>
      </c>
      <c r="AM105" s="329">
        <f t="shared" si="5"/>
        <v>7.4844127333333335</v>
      </c>
    </row>
    <row r="106" spans="33:39" ht="12.75">
      <c r="AG106" s="329">
        <f t="shared" si="0"/>
        <v>2.4848056298432493</v>
      </c>
      <c r="AH106" s="324">
        <v>61</v>
      </c>
      <c r="AI106" s="628">
        <f t="shared" si="1"/>
        <v>0.0305</v>
      </c>
      <c r="AJ106" s="329">
        <f t="shared" si="2"/>
        <v>0.22766396159325</v>
      </c>
      <c r="AK106" s="329">
        <f t="shared" si="3"/>
        <v>2.257141668249999</v>
      </c>
      <c r="AL106" s="329">
        <f t="shared" si="4"/>
        <v>2.4848056298432493</v>
      </c>
      <c r="AM106" s="329">
        <f t="shared" si="5"/>
        <v>7.464392183385246</v>
      </c>
    </row>
    <row r="107" spans="33:39" ht="12.75">
      <c r="AG107" s="329">
        <f t="shared" si="0"/>
        <v>2.5478560102059995</v>
      </c>
      <c r="AH107" s="324">
        <v>62</v>
      </c>
      <c r="AI107" s="628">
        <f t="shared" si="1"/>
        <v>0.031</v>
      </c>
      <c r="AJ107" s="329">
        <f t="shared" si="2"/>
        <v>0.230791504206</v>
      </c>
      <c r="AK107" s="329">
        <f t="shared" si="3"/>
        <v>2.3170645059999995</v>
      </c>
      <c r="AL107" s="329">
        <f t="shared" si="4"/>
        <v>2.5478560102059995</v>
      </c>
      <c r="AM107" s="329">
        <f t="shared" si="5"/>
        <v>7.444887232451613</v>
      </c>
    </row>
    <row r="108" spans="33:39" ht="12.75">
      <c r="AG108" s="329">
        <f t="shared" si="0"/>
        <v>2.61235060563775</v>
      </c>
      <c r="AH108" s="324">
        <v>63</v>
      </c>
      <c r="AI108" s="628">
        <f t="shared" si="1"/>
        <v>0.0315</v>
      </c>
      <c r="AJ108" s="329">
        <f t="shared" si="2"/>
        <v>0.23391504288774997</v>
      </c>
      <c r="AK108" s="329">
        <f t="shared" si="3"/>
        <v>2.37843556275</v>
      </c>
      <c r="AL108" s="329">
        <f t="shared" si="4"/>
        <v>2.61235060563775</v>
      </c>
      <c r="AM108" s="329">
        <f t="shared" si="5"/>
        <v>7.4258743773888884</v>
      </c>
    </row>
    <row r="109" spans="33:39" ht="12.75">
      <c r="AG109" s="329">
        <f aca="true" t="shared" si="6" ref="AG109:AG172">AL109</f>
        <v>2.678322498688</v>
      </c>
      <c r="AH109" s="324">
        <v>64</v>
      </c>
      <c r="AI109" s="628">
        <f t="shared" si="1"/>
        <v>0.032</v>
      </c>
      <c r="AJ109" s="329">
        <f t="shared" si="2"/>
        <v>0.237034610688</v>
      </c>
      <c r="AK109" s="329">
        <f t="shared" si="3"/>
        <v>2.4412878879999997</v>
      </c>
      <c r="AL109" s="329">
        <f t="shared" si="4"/>
        <v>2.678322498688</v>
      </c>
      <c r="AM109" s="329">
        <f t="shared" si="5"/>
        <v>7.407331584</v>
      </c>
    </row>
    <row r="110" spans="33:39" ht="12.75">
      <c r="AG110" s="329">
        <f t="shared" si="6"/>
        <v>2.7458047719062497</v>
      </c>
      <c r="AH110" s="324">
        <v>65</v>
      </c>
      <c r="AI110" s="628">
        <f aca="true" t="shared" si="7" ref="AI110:AI173">AH110*$AH$43</f>
        <v>0.0325</v>
      </c>
      <c r="AJ110" s="329">
        <f aca="true" t="shared" si="8" ref="AJ110:AJ173">$AJ$35*AI110^3+$AJ$36*AI110^2+$AJ$37*AI110+$AJ$38</f>
        <v>0.24015024065624999</v>
      </c>
      <c r="AK110" s="329">
        <f aca="true" t="shared" si="9" ref="AK110:AK173">$AM$35*AI110^3+$AM$36*AI110^2+$AM$37*AI110+$AM$38</f>
        <v>2.50565453125</v>
      </c>
      <c r="AL110" s="329">
        <f aca="true" t="shared" si="10" ref="AL110:AL173">AJ110+AK110</f>
        <v>2.7458047719062497</v>
      </c>
      <c r="AM110" s="329">
        <f t="shared" si="5"/>
        <v>7.389238174038461</v>
      </c>
    </row>
    <row r="111" spans="33:39" ht="12.75">
      <c r="AG111" s="329">
        <f t="shared" si="6"/>
        <v>2.8148305078419997</v>
      </c>
      <c r="AH111" s="324">
        <v>66</v>
      </c>
      <c r="AI111" s="628">
        <f t="shared" si="7"/>
        <v>0.033</v>
      </c>
      <c r="AJ111" s="329">
        <f t="shared" si="8"/>
        <v>0.243261965842</v>
      </c>
      <c r="AK111" s="329">
        <f t="shared" si="9"/>
        <v>2.5715685419999996</v>
      </c>
      <c r="AL111" s="329">
        <f t="shared" si="10"/>
        <v>2.8148305078419997</v>
      </c>
      <c r="AM111" s="329">
        <f aca="true" t="shared" si="11" ref="AM111:AM174">AJ111/AI111</f>
        <v>7.371574722484848</v>
      </c>
    </row>
    <row r="112" spans="33:39" ht="12.75">
      <c r="AG112" s="329">
        <f t="shared" si="6"/>
        <v>2.88543278904475</v>
      </c>
      <c r="AH112" s="324">
        <v>67</v>
      </c>
      <c r="AI112" s="628">
        <f t="shared" si="7"/>
        <v>0.0335</v>
      </c>
      <c r="AJ112" s="329">
        <f t="shared" si="8"/>
        <v>0.24636981929475</v>
      </c>
      <c r="AK112" s="329">
        <f t="shared" si="9"/>
        <v>2.6390629697500003</v>
      </c>
      <c r="AL112" s="329">
        <f t="shared" si="10"/>
        <v>2.88543278904475</v>
      </c>
      <c r="AM112" s="329">
        <f t="shared" si="11"/>
        <v>7.354322964022387</v>
      </c>
    </row>
    <row r="113" spans="33:39" ht="12.75">
      <c r="AG113" s="329">
        <f t="shared" si="6"/>
        <v>2.9576446980640005</v>
      </c>
      <c r="AH113" s="324">
        <v>68</v>
      </c>
      <c r="AI113" s="628">
        <f t="shared" si="7"/>
        <v>0.034</v>
      </c>
      <c r="AJ113" s="329">
        <f t="shared" si="8"/>
        <v>0.249473834064</v>
      </c>
      <c r="AK113" s="329">
        <f t="shared" si="9"/>
        <v>2.7081708640000004</v>
      </c>
      <c r="AL113" s="329">
        <f t="shared" si="10"/>
        <v>2.9576446980640005</v>
      </c>
      <c r="AM113" s="329">
        <f t="shared" si="11"/>
        <v>7.337465707764705</v>
      </c>
    </row>
    <row r="114" spans="33:39" ht="12.75">
      <c r="AG114" s="329">
        <f t="shared" si="6"/>
        <v>3.03149931744925</v>
      </c>
      <c r="AH114" s="324">
        <v>69</v>
      </c>
      <c r="AI114" s="628">
        <f t="shared" si="7"/>
        <v>0.0345</v>
      </c>
      <c r="AJ114" s="329">
        <f t="shared" si="8"/>
        <v>0.25257404319925003</v>
      </c>
      <c r="AK114" s="329">
        <f t="shared" si="9"/>
        <v>2.77892527425</v>
      </c>
      <c r="AL114" s="329">
        <f t="shared" si="10"/>
        <v>3.03149931744925</v>
      </c>
      <c r="AM114" s="329">
        <f t="shared" si="11"/>
        <v>7.320986759398551</v>
      </c>
    </row>
    <row r="115" spans="33:39" ht="12.75">
      <c r="AG115" s="329">
        <f t="shared" si="6"/>
        <v>3.1070297297500002</v>
      </c>
      <c r="AH115" s="324">
        <v>70</v>
      </c>
      <c r="AI115" s="628">
        <f t="shared" si="7"/>
        <v>0.035</v>
      </c>
      <c r="AJ115" s="329">
        <f t="shared" si="8"/>
        <v>0.25567047975</v>
      </c>
      <c r="AK115" s="329">
        <f t="shared" si="9"/>
        <v>2.8513592500000002</v>
      </c>
      <c r="AL115" s="329">
        <f t="shared" si="10"/>
        <v>3.1070297297500002</v>
      </c>
      <c r="AM115" s="329">
        <f t="shared" si="11"/>
        <v>7.3048708499999995</v>
      </c>
    </row>
    <row r="116" spans="33:39" ht="12.75">
      <c r="AG116" s="329">
        <f t="shared" si="6"/>
        <v>3.1842690175157506</v>
      </c>
      <c r="AH116" s="324">
        <v>71</v>
      </c>
      <c r="AI116" s="628">
        <f t="shared" si="7"/>
        <v>0.035500000000000004</v>
      </c>
      <c r="AJ116" s="329">
        <f t="shared" si="8"/>
        <v>0.25876317676575006</v>
      </c>
      <c r="AK116" s="329">
        <f t="shared" si="9"/>
        <v>2.9255058407500005</v>
      </c>
      <c r="AL116" s="329">
        <f t="shared" si="10"/>
        <v>3.1842690175157506</v>
      </c>
      <c r="AM116" s="329">
        <f t="shared" si="11"/>
        <v>7.289103570866198</v>
      </c>
    </row>
    <row r="117" spans="33:39" ht="12.75">
      <c r="AG117" s="329">
        <f t="shared" si="6"/>
        <v>3.263250263296</v>
      </c>
      <c r="AH117" s="324">
        <v>72</v>
      </c>
      <c r="AI117" s="628">
        <f t="shared" si="7"/>
        <v>0.036000000000000004</v>
      </c>
      <c r="AJ117" s="329">
        <f t="shared" si="8"/>
        <v>0.261852167296</v>
      </c>
      <c r="AK117" s="329">
        <f t="shared" si="9"/>
        <v>3.001398096</v>
      </c>
      <c r="AL117" s="329">
        <f t="shared" si="10"/>
        <v>3.263250263296</v>
      </c>
      <c r="AM117" s="329">
        <f t="shared" si="11"/>
        <v>7.273671313777777</v>
      </c>
    </row>
    <row r="118" spans="33:39" ht="12.75">
      <c r="AG118" s="329">
        <f t="shared" si="6"/>
        <v>3.3440065496402487</v>
      </c>
      <c r="AH118" s="324">
        <v>73</v>
      </c>
      <c r="AI118" s="628">
        <f t="shared" si="7"/>
        <v>0.0365</v>
      </c>
      <c r="AJ118" s="329">
        <f t="shared" si="8"/>
        <v>0.26493748439025</v>
      </c>
      <c r="AK118" s="329">
        <f t="shared" si="9"/>
        <v>3.079069065249999</v>
      </c>
      <c r="AL118" s="329">
        <f t="shared" si="10"/>
        <v>3.3440065496402487</v>
      </c>
      <c r="AM118" s="329">
        <f t="shared" si="11"/>
        <v>7.258561216171233</v>
      </c>
    </row>
    <row r="119" spans="33:39" ht="12.75">
      <c r="AG119" s="329">
        <f t="shared" si="6"/>
        <v>3.4265709590979996</v>
      </c>
      <c r="AH119" s="324">
        <v>74</v>
      </c>
      <c r="AI119" s="628">
        <f t="shared" si="7"/>
        <v>0.037</v>
      </c>
      <c r="AJ119" s="329">
        <f t="shared" si="8"/>
        <v>0.268019161098</v>
      </c>
      <c r="AK119" s="329">
        <f t="shared" si="9"/>
        <v>3.1585517979999995</v>
      </c>
      <c r="AL119" s="329">
        <f t="shared" si="10"/>
        <v>3.4265709590979996</v>
      </c>
      <c r="AM119" s="329">
        <f t="shared" si="11"/>
        <v>7.243761110756757</v>
      </c>
    </row>
    <row r="120" spans="33:39" ht="12.75">
      <c r="AG120" s="329">
        <f t="shared" si="6"/>
        <v>3.5109765742187493</v>
      </c>
      <c r="AH120" s="324">
        <v>75</v>
      </c>
      <c r="AI120" s="628">
        <f t="shared" si="7"/>
        <v>0.0375</v>
      </c>
      <c r="AJ120" s="329">
        <f t="shared" si="8"/>
        <v>0.27109723046875</v>
      </c>
      <c r="AK120" s="329">
        <f t="shared" si="9"/>
        <v>3.2398793437499993</v>
      </c>
      <c r="AL120" s="329">
        <f t="shared" si="10"/>
        <v>3.5109765742187493</v>
      </c>
      <c r="AM120" s="329">
        <f t="shared" si="11"/>
        <v>7.229259479166667</v>
      </c>
    </row>
    <row r="121" spans="33:39" ht="12.75">
      <c r="AG121" s="329">
        <f t="shared" si="6"/>
        <v>3.5972564775519995</v>
      </c>
      <c r="AH121" s="324">
        <v>76</v>
      </c>
      <c r="AI121" s="628">
        <f t="shared" si="7"/>
        <v>0.038</v>
      </c>
      <c r="AJ121" s="329">
        <f t="shared" si="8"/>
        <v>0.274171725552</v>
      </c>
      <c r="AK121" s="329">
        <f t="shared" si="9"/>
        <v>3.3230847519999998</v>
      </c>
      <c r="AL121" s="329">
        <f t="shared" si="10"/>
        <v>3.5972564775519995</v>
      </c>
      <c r="AM121" s="329">
        <f t="shared" si="11"/>
        <v>7.2150454092631575</v>
      </c>
    </row>
    <row r="122" spans="33:39" ht="12.75">
      <c r="AG122" s="329">
        <f t="shared" si="6"/>
        <v>3.68544375164725</v>
      </c>
      <c r="AH122" s="324">
        <v>77</v>
      </c>
      <c r="AI122" s="628">
        <f t="shared" si="7"/>
        <v>0.0385</v>
      </c>
      <c r="AJ122" s="329">
        <f t="shared" si="8"/>
        <v>0.27724267939725006</v>
      </c>
      <c r="AK122" s="329">
        <f t="shared" si="9"/>
        <v>3.40820107225</v>
      </c>
      <c r="AL122" s="329">
        <f t="shared" si="10"/>
        <v>3.68544375164725</v>
      </c>
      <c r="AM122" s="329">
        <f t="shared" si="11"/>
        <v>7.201108555772729</v>
      </c>
    </row>
    <row r="123" spans="33:39" ht="12.75">
      <c r="AG123" s="329">
        <f t="shared" si="6"/>
        <v>3.775571479054</v>
      </c>
      <c r="AH123" s="324">
        <v>78</v>
      </c>
      <c r="AI123" s="628">
        <f t="shared" si="7"/>
        <v>0.039</v>
      </c>
      <c r="AJ123" s="329">
        <f t="shared" si="8"/>
        <v>0.280310125054</v>
      </c>
      <c r="AK123" s="329">
        <f t="shared" si="9"/>
        <v>3.4952613539999997</v>
      </c>
      <c r="AL123" s="329">
        <f t="shared" si="10"/>
        <v>3.775571479054</v>
      </c>
      <c r="AM123" s="329">
        <f t="shared" si="11"/>
        <v>7.1874391039487175</v>
      </c>
    </row>
    <row r="124" spans="33:39" ht="12.75">
      <c r="AG124" s="329">
        <f t="shared" si="6"/>
        <v>3.8676727423217496</v>
      </c>
      <c r="AH124" s="324">
        <v>79</v>
      </c>
      <c r="AI124" s="628">
        <f t="shared" si="7"/>
        <v>0.0395</v>
      </c>
      <c r="AJ124" s="329">
        <f t="shared" si="8"/>
        <v>0.2833740955717501</v>
      </c>
      <c r="AK124" s="329">
        <f t="shared" si="9"/>
        <v>3.5842986467499998</v>
      </c>
      <c r="AL124" s="329">
        <f t="shared" si="10"/>
        <v>3.8676727423217496</v>
      </c>
      <c r="AM124" s="329">
        <f t="shared" si="11"/>
        <v>7.174027735993673</v>
      </c>
    </row>
    <row r="125" spans="33:39" ht="12.75">
      <c r="AG125" s="329">
        <f t="shared" si="6"/>
        <v>3.961780624</v>
      </c>
      <c r="AH125" s="324">
        <v>80</v>
      </c>
      <c r="AI125" s="628">
        <f t="shared" si="7"/>
        <v>0.04</v>
      </c>
      <c r="AJ125" s="329">
        <f t="shared" si="8"/>
        <v>0.286434624</v>
      </c>
      <c r="AK125" s="329">
        <f t="shared" si="9"/>
        <v>3.6753460000000002</v>
      </c>
      <c r="AL125" s="329">
        <f t="shared" si="10"/>
        <v>3.961780624</v>
      </c>
      <c r="AM125" s="329">
        <f t="shared" si="11"/>
        <v>7.1608656</v>
      </c>
    </row>
    <row r="126" spans="33:39" ht="12.75">
      <c r="AG126" s="329">
        <f t="shared" si="6"/>
        <v>4.05792820663825</v>
      </c>
      <c r="AH126" s="324">
        <v>81</v>
      </c>
      <c r="AI126" s="628">
        <f t="shared" si="7"/>
        <v>0.0405</v>
      </c>
      <c r="AJ126" s="329">
        <f t="shared" si="8"/>
        <v>0.28949174338825007</v>
      </c>
      <c r="AK126" s="329">
        <f t="shared" si="9"/>
        <v>3.7684364632499996</v>
      </c>
      <c r="AL126" s="329">
        <f t="shared" si="10"/>
        <v>4.05792820663825</v>
      </c>
      <c r="AM126" s="329">
        <f t="shared" si="11"/>
        <v>7.14794428119136</v>
      </c>
    </row>
    <row r="127" spans="33:39" ht="12.75">
      <c r="AG127" s="329">
        <f t="shared" si="6"/>
        <v>4.156148572786</v>
      </c>
      <c r="AH127" s="324">
        <v>82</v>
      </c>
      <c r="AI127" s="628">
        <f t="shared" si="7"/>
        <v>0.041</v>
      </c>
      <c r="AJ127" s="329">
        <f t="shared" si="8"/>
        <v>0.292545486786</v>
      </c>
      <c r="AK127" s="329">
        <f t="shared" si="9"/>
        <v>3.863603086</v>
      </c>
      <c r="AL127" s="329">
        <f t="shared" si="10"/>
        <v>4.156148572786</v>
      </c>
      <c r="AM127" s="329">
        <f t="shared" si="11"/>
        <v>7.135255775268293</v>
      </c>
    </row>
    <row r="128" spans="33:39" ht="12.75">
      <c r="AG128" s="329">
        <f t="shared" si="6"/>
        <v>4.2564748049927505</v>
      </c>
      <c r="AH128" s="324">
        <v>83</v>
      </c>
      <c r="AI128" s="628">
        <f t="shared" si="7"/>
        <v>0.0415</v>
      </c>
      <c r="AJ128" s="329">
        <f t="shared" si="8"/>
        <v>0.29559588724275</v>
      </c>
      <c r="AK128" s="329">
        <f t="shared" si="9"/>
        <v>3.96087891775</v>
      </c>
      <c r="AL128" s="329">
        <f t="shared" si="10"/>
        <v>4.2564748049927505</v>
      </c>
      <c r="AM128" s="329">
        <f t="shared" si="11"/>
        <v>7.122792463680722</v>
      </c>
    </row>
    <row r="129" spans="33:39" ht="12.75">
      <c r="AG129" s="329">
        <f t="shared" si="6"/>
        <v>4.358939985808</v>
      </c>
      <c r="AH129" s="324">
        <v>84</v>
      </c>
      <c r="AI129" s="628">
        <f t="shared" si="7"/>
        <v>0.042</v>
      </c>
      <c r="AJ129" s="329">
        <f t="shared" si="8"/>
        <v>0.29864297780800003</v>
      </c>
      <c r="AK129" s="329">
        <f t="shared" si="9"/>
        <v>4.060297008</v>
      </c>
      <c r="AL129" s="329">
        <f t="shared" si="10"/>
        <v>4.358939985808</v>
      </c>
      <c r="AM129" s="329">
        <f t="shared" si="11"/>
        <v>7.110547090666667</v>
      </c>
    </row>
    <row r="130" spans="33:39" ht="12.75">
      <c r="AG130" s="329">
        <f t="shared" si="6"/>
        <v>4.463577197781252</v>
      </c>
      <c r="AH130" s="324">
        <v>85</v>
      </c>
      <c r="AI130" s="628">
        <f t="shared" si="7"/>
        <v>0.0425</v>
      </c>
      <c r="AJ130" s="329">
        <f t="shared" si="8"/>
        <v>0.30168679153125</v>
      </c>
      <c r="AK130" s="329">
        <f t="shared" si="9"/>
        <v>4.161890406250001</v>
      </c>
      <c r="AL130" s="329">
        <f t="shared" si="10"/>
        <v>4.463577197781252</v>
      </c>
      <c r="AM130" s="329">
        <f t="shared" si="11"/>
        <v>7.098512741911764</v>
      </c>
    </row>
    <row r="131" spans="33:39" ht="12.75">
      <c r="AG131" s="329">
        <f t="shared" si="6"/>
        <v>4.570419523462</v>
      </c>
      <c r="AH131" s="324">
        <v>86</v>
      </c>
      <c r="AI131" s="628">
        <f t="shared" si="7"/>
        <v>0.043000000000000003</v>
      </c>
      <c r="AJ131" s="329">
        <f t="shared" si="8"/>
        <v>0.3047273614620001</v>
      </c>
      <c r="AK131" s="329">
        <f t="shared" si="9"/>
        <v>4.265692162000001</v>
      </c>
      <c r="AL131" s="329">
        <f t="shared" si="10"/>
        <v>4.570419523462</v>
      </c>
      <c r="AM131" s="329">
        <f t="shared" si="11"/>
        <v>7.086682824697676</v>
      </c>
    </row>
    <row r="132" spans="33:39" ht="12.75">
      <c r="AG132" s="329">
        <f t="shared" si="6"/>
        <v>4.679500045399751</v>
      </c>
      <c r="AH132" s="324">
        <v>87</v>
      </c>
      <c r="AI132" s="628">
        <f t="shared" si="7"/>
        <v>0.043500000000000004</v>
      </c>
      <c r="AJ132" s="329">
        <f t="shared" si="8"/>
        <v>0.30776472064975</v>
      </c>
      <c r="AK132" s="329">
        <f t="shared" si="9"/>
        <v>4.37173532475</v>
      </c>
      <c r="AL132" s="329">
        <f t="shared" si="10"/>
        <v>4.679500045399751</v>
      </c>
      <c r="AM132" s="329">
        <f t="shared" si="11"/>
        <v>7.07505104941954</v>
      </c>
    </row>
    <row r="133" spans="33:39" ht="12.75">
      <c r="AG133" s="329">
        <f t="shared" si="6"/>
        <v>4.790851846143999</v>
      </c>
      <c r="AH133" s="324">
        <v>88</v>
      </c>
      <c r="AI133" s="628">
        <f t="shared" si="7"/>
        <v>0.044</v>
      </c>
      <c r="AJ133" s="329">
        <f t="shared" si="8"/>
        <v>0.310798902144</v>
      </c>
      <c r="AK133" s="329">
        <f t="shared" si="9"/>
        <v>4.480052944</v>
      </c>
      <c r="AL133" s="329">
        <f t="shared" si="10"/>
        <v>4.790851846143999</v>
      </c>
      <c r="AM133" s="329">
        <f t="shared" si="11"/>
        <v>7.063611412363637</v>
      </c>
    </row>
    <row r="134" spans="33:39" ht="12.75">
      <c r="AG134" s="329">
        <f t="shared" si="6"/>
        <v>4.904508008244249</v>
      </c>
      <c r="AH134" s="324">
        <v>89</v>
      </c>
      <c r="AI134" s="628">
        <f t="shared" si="7"/>
        <v>0.0445</v>
      </c>
      <c r="AJ134" s="329">
        <f t="shared" si="8"/>
        <v>0.31382993899425</v>
      </c>
      <c r="AK134" s="329">
        <f t="shared" si="9"/>
        <v>4.590678069249999</v>
      </c>
      <c r="AL134" s="329">
        <f t="shared" si="10"/>
        <v>4.904508008244249</v>
      </c>
      <c r="AM134" s="329">
        <f t="shared" si="11"/>
        <v>7.052358179646068</v>
      </c>
    </row>
    <row r="135" spans="33:39" ht="12.75">
      <c r="AG135" s="329">
        <f t="shared" si="6"/>
        <v>5.02050161425</v>
      </c>
      <c r="AH135" s="324">
        <v>90</v>
      </c>
      <c r="AI135" s="628">
        <f t="shared" si="7"/>
        <v>0.045</v>
      </c>
      <c r="AJ135" s="329">
        <f t="shared" si="8"/>
        <v>0.31685786425</v>
      </c>
      <c r="AK135" s="329">
        <f t="shared" si="9"/>
        <v>4.7036437499999995</v>
      </c>
      <c r="AL135" s="329">
        <f t="shared" si="10"/>
        <v>5.02050161425</v>
      </c>
      <c r="AM135" s="329">
        <f t="shared" si="11"/>
        <v>7.041285872222223</v>
      </c>
    </row>
    <row r="136" spans="33:39" ht="12.75">
      <c r="AG136" s="329">
        <f t="shared" si="6"/>
        <v>5.138865746710749</v>
      </c>
      <c r="AH136" s="324">
        <v>91</v>
      </c>
      <c r="AI136" s="628">
        <f t="shared" si="7"/>
        <v>0.0455</v>
      </c>
      <c r="AJ136" s="329">
        <f t="shared" si="8"/>
        <v>0.31988271096075</v>
      </c>
      <c r="AK136" s="329">
        <f t="shared" si="9"/>
        <v>4.81898303575</v>
      </c>
      <c r="AL136" s="329">
        <f t="shared" si="10"/>
        <v>5.138865746710749</v>
      </c>
      <c r="AM136" s="329">
        <f t="shared" si="11"/>
        <v>7.030389251884616</v>
      </c>
    </row>
    <row r="137" spans="33:39" ht="12.75">
      <c r="AG137" s="329">
        <f t="shared" si="6"/>
        <v>5.259633488175999</v>
      </c>
      <c r="AH137" s="324">
        <v>92</v>
      </c>
      <c r="AI137" s="628">
        <f t="shared" si="7"/>
        <v>0.046</v>
      </c>
      <c r="AJ137" s="329">
        <f t="shared" si="8"/>
        <v>0.322904512176</v>
      </c>
      <c r="AK137" s="329">
        <f t="shared" si="9"/>
        <v>4.9367289759999995</v>
      </c>
      <c r="AL137" s="329">
        <f t="shared" si="10"/>
        <v>5.259633488175999</v>
      </c>
      <c r="AM137" s="329">
        <f t="shared" si="11"/>
        <v>7.0196633081739135</v>
      </c>
    </row>
    <row r="138" spans="33:39" ht="12.75">
      <c r="AG138" s="329">
        <f t="shared" si="6"/>
        <v>5.38283792119525</v>
      </c>
      <c r="AH138" s="324">
        <v>93</v>
      </c>
      <c r="AI138" s="628">
        <f t="shared" si="7"/>
        <v>0.0465</v>
      </c>
      <c r="AJ138" s="329">
        <f t="shared" si="8"/>
        <v>0.32592330094525</v>
      </c>
      <c r="AK138" s="329">
        <f t="shared" si="9"/>
        <v>5.05691462025</v>
      </c>
      <c r="AL138" s="329">
        <f t="shared" si="10"/>
        <v>5.38283792119525</v>
      </c>
      <c r="AM138" s="329">
        <f t="shared" si="11"/>
        <v>7.009103246134409</v>
      </c>
    </row>
    <row r="139" spans="33:39" ht="12.75">
      <c r="AG139" s="329">
        <f t="shared" si="6"/>
        <v>5.508512128317999</v>
      </c>
      <c r="AH139" s="324">
        <v>94</v>
      </c>
      <c r="AI139" s="628">
        <f t="shared" si="7"/>
        <v>0.047</v>
      </c>
      <c r="AJ139" s="329">
        <f t="shared" si="8"/>
        <v>0.32893911031800005</v>
      </c>
      <c r="AK139" s="329">
        <f t="shared" si="9"/>
        <v>5.179573017999999</v>
      </c>
      <c r="AL139" s="329">
        <f t="shared" si="10"/>
        <v>5.508512128317999</v>
      </c>
      <c r="AM139" s="329">
        <f t="shared" si="11"/>
        <v>6.998704474851065</v>
      </c>
    </row>
    <row r="140" spans="33:39" ht="12.75">
      <c r="AG140" s="329">
        <f t="shared" si="6"/>
        <v>5.636689192093749</v>
      </c>
      <c r="AH140" s="324">
        <v>95</v>
      </c>
      <c r="AI140" s="628">
        <f t="shared" si="7"/>
        <v>0.0475</v>
      </c>
      <c r="AJ140" s="329">
        <f t="shared" si="8"/>
        <v>0.33195197334375004</v>
      </c>
      <c r="AK140" s="329">
        <f t="shared" si="9"/>
        <v>5.30473721875</v>
      </c>
      <c r="AL140" s="329">
        <f t="shared" si="10"/>
        <v>5.636689192093749</v>
      </c>
      <c r="AM140" s="329">
        <f t="shared" si="11"/>
        <v>6.988462596710527</v>
      </c>
    </row>
    <row r="141" spans="33:39" ht="12.75">
      <c r="AG141" s="329">
        <f t="shared" si="6"/>
        <v>5.767402195071999</v>
      </c>
      <c r="AH141" s="324">
        <v>96</v>
      </c>
      <c r="AI141" s="628">
        <f t="shared" si="7"/>
        <v>0.048</v>
      </c>
      <c r="AJ141" s="329">
        <f t="shared" si="8"/>
        <v>0.33496192307200007</v>
      </c>
      <c r="AK141" s="329">
        <f t="shared" si="9"/>
        <v>5.432440271999999</v>
      </c>
      <c r="AL141" s="329">
        <f t="shared" si="10"/>
        <v>5.767402195071999</v>
      </c>
      <c r="AM141" s="329">
        <f t="shared" si="11"/>
        <v>6.978373397333335</v>
      </c>
    </row>
    <row r="142" spans="33:39" ht="12.75">
      <c r="AG142" s="329">
        <f t="shared" si="6"/>
        <v>5.90068421980225</v>
      </c>
      <c r="AH142" s="324">
        <v>97</v>
      </c>
      <c r="AI142" s="628">
        <f t="shared" si="7"/>
        <v>0.0485</v>
      </c>
      <c r="AJ142" s="329">
        <f t="shared" si="8"/>
        <v>0.33796899255225</v>
      </c>
      <c r="AK142" s="329">
        <f t="shared" si="9"/>
        <v>5.56271522725</v>
      </c>
      <c r="AL142" s="329">
        <f t="shared" si="10"/>
        <v>5.90068421980225</v>
      </c>
      <c r="AM142" s="329">
        <f t="shared" si="11"/>
        <v>6.968432836128866</v>
      </c>
    </row>
    <row r="143" spans="33:39" ht="12.75">
      <c r="AG143" s="329">
        <f t="shared" si="6"/>
        <v>6.036568348834001</v>
      </c>
      <c r="AH143" s="324">
        <v>98</v>
      </c>
      <c r="AI143" s="628">
        <f t="shared" si="7"/>
        <v>0.049</v>
      </c>
      <c r="AJ143" s="329">
        <f t="shared" si="8"/>
        <v>0.34097321483400006</v>
      </c>
      <c r="AK143" s="329">
        <f t="shared" si="9"/>
        <v>5.695595134</v>
      </c>
      <c r="AL143" s="329">
        <f t="shared" si="10"/>
        <v>6.036568348834001</v>
      </c>
      <c r="AM143" s="329">
        <f t="shared" si="11"/>
        <v>6.958637037428573</v>
      </c>
    </row>
    <row r="144" spans="33:39" ht="12.75">
      <c r="AG144" s="329">
        <f t="shared" si="6"/>
        <v>6.1750876647167505</v>
      </c>
      <c r="AH144" s="324">
        <v>99</v>
      </c>
      <c r="AI144" s="628">
        <f t="shared" si="7"/>
        <v>0.0495</v>
      </c>
      <c r="AJ144" s="329">
        <f t="shared" si="8"/>
        <v>0.34397462296675</v>
      </c>
      <c r="AK144" s="329">
        <f t="shared" si="9"/>
        <v>5.83111304175</v>
      </c>
      <c r="AL144" s="329">
        <f t="shared" si="10"/>
        <v>6.1750876647167505</v>
      </c>
      <c r="AM144" s="329">
        <f t="shared" si="11"/>
        <v>6.948982282156566</v>
      </c>
    </row>
    <row r="145" spans="33:39" ht="12.75">
      <c r="AG145" s="329">
        <f t="shared" si="6"/>
        <v>6.31627525</v>
      </c>
      <c r="AH145" s="324">
        <v>100</v>
      </c>
      <c r="AI145" s="628">
        <f t="shared" si="7"/>
        <v>0.05</v>
      </c>
      <c r="AJ145" s="329">
        <f t="shared" si="8"/>
        <v>0.34697325000000007</v>
      </c>
      <c r="AK145" s="329">
        <f t="shared" si="9"/>
        <v>5.969302</v>
      </c>
      <c r="AL145" s="329">
        <f t="shared" si="10"/>
        <v>6.31627525</v>
      </c>
      <c r="AM145" s="329">
        <f t="shared" si="11"/>
        <v>6.939465000000001</v>
      </c>
    </row>
    <row r="146" spans="33:39" ht="12.75">
      <c r="AG146" s="329">
        <f t="shared" si="6"/>
        <v>6.46016418723325</v>
      </c>
      <c r="AH146" s="324">
        <v>101</v>
      </c>
      <c r="AI146" s="628">
        <f t="shared" si="7"/>
        <v>0.0505</v>
      </c>
      <c r="AJ146" s="329">
        <f t="shared" si="8"/>
        <v>0.34996912898325006</v>
      </c>
      <c r="AK146" s="329">
        <f t="shared" si="9"/>
        <v>6.11019505825</v>
      </c>
      <c r="AL146" s="329">
        <f t="shared" si="10"/>
        <v>6.46016418723325</v>
      </c>
      <c r="AM146" s="329">
        <f t="shared" si="11"/>
        <v>6.930081762044555</v>
      </c>
    </row>
    <row r="147" spans="33:39" ht="12.75">
      <c r="AG147" s="329">
        <f t="shared" si="6"/>
        <v>6.606787558966</v>
      </c>
      <c r="AH147" s="324">
        <v>102</v>
      </c>
      <c r="AI147" s="628">
        <f t="shared" si="7"/>
        <v>0.051000000000000004</v>
      </c>
      <c r="AJ147" s="329">
        <f t="shared" si="8"/>
        <v>0.35296229296600007</v>
      </c>
      <c r="AK147" s="329">
        <f t="shared" si="9"/>
        <v>6.253825266000001</v>
      </c>
      <c r="AL147" s="329">
        <f t="shared" si="10"/>
        <v>6.606787558966</v>
      </c>
      <c r="AM147" s="329">
        <f t="shared" si="11"/>
        <v>6.920829273843138</v>
      </c>
    </row>
    <row r="148" spans="33:39" ht="12.75">
      <c r="AG148" s="329">
        <f t="shared" si="6"/>
        <v>6.756178447747751</v>
      </c>
      <c r="AH148" s="324">
        <v>103</v>
      </c>
      <c r="AI148" s="628">
        <f t="shared" si="7"/>
        <v>0.051500000000000004</v>
      </c>
      <c r="AJ148" s="329">
        <f t="shared" si="8"/>
        <v>0.35595277499775</v>
      </c>
      <c r="AK148" s="329">
        <f t="shared" si="9"/>
        <v>6.400225672750001</v>
      </c>
      <c r="AL148" s="329">
        <f t="shared" si="10"/>
        <v>6.756178447747751</v>
      </c>
      <c r="AM148" s="329">
        <f t="shared" si="11"/>
        <v>6.9117043688883495</v>
      </c>
    </row>
    <row r="149" spans="33:39" ht="12.75">
      <c r="AG149" s="329">
        <f t="shared" si="6"/>
        <v>6.908369936128001</v>
      </c>
      <c r="AH149" s="324">
        <v>104</v>
      </c>
      <c r="AI149" s="628">
        <f t="shared" si="7"/>
        <v>0.052000000000000005</v>
      </c>
      <c r="AJ149" s="329">
        <f t="shared" si="8"/>
        <v>0.35894060812800005</v>
      </c>
      <c r="AK149" s="329">
        <f t="shared" si="9"/>
        <v>6.549429328000001</v>
      </c>
      <c r="AL149" s="329">
        <f t="shared" si="10"/>
        <v>6.908369936128001</v>
      </c>
      <c r="AM149" s="329">
        <f t="shared" si="11"/>
        <v>6.9027040024615385</v>
      </c>
    </row>
    <row r="150" spans="33:39" ht="12.75">
      <c r="AG150" s="329">
        <f t="shared" si="6"/>
        <v>7.063395106656248</v>
      </c>
      <c r="AH150" s="324">
        <v>105</v>
      </c>
      <c r="AI150" s="628">
        <f t="shared" si="7"/>
        <v>0.0525</v>
      </c>
      <c r="AJ150" s="329">
        <f t="shared" si="8"/>
        <v>0.36192582540625</v>
      </c>
      <c r="AK150" s="329">
        <f t="shared" si="9"/>
        <v>6.701469281249998</v>
      </c>
      <c r="AL150" s="329">
        <f t="shared" si="10"/>
        <v>7.063395106656248</v>
      </c>
      <c r="AM150" s="329">
        <f t="shared" si="11"/>
        <v>6.893825245833334</v>
      </c>
    </row>
    <row r="151" spans="33:39" ht="12.75">
      <c r="AG151" s="329">
        <f t="shared" si="6"/>
        <v>7.2212870418819985</v>
      </c>
      <c r="AH151" s="324">
        <v>106</v>
      </c>
      <c r="AI151" s="628">
        <f t="shared" si="7"/>
        <v>0.053</v>
      </c>
      <c r="AJ151" s="329">
        <f t="shared" si="8"/>
        <v>0.36490845988200005</v>
      </c>
      <c r="AK151" s="329">
        <f t="shared" si="9"/>
        <v>6.856378581999999</v>
      </c>
      <c r="AL151" s="329">
        <f t="shared" si="10"/>
        <v>7.2212870418819985</v>
      </c>
      <c r="AM151" s="329">
        <f t="shared" si="11"/>
        <v>6.885065280792454</v>
      </c>
    </row>
    <row r="152" spans="33:39" ht="12.75">
      <c r="AG152" s="329">
        <f t="shared" si="6"/>
        <v>7.38207882435475</v>
      </c>
      <c r="AH152" s="324">
        <v>107</v>
      </c>
      <c r="AI152" s="628">
        <f t="shared" si="7"/>
        <v>0.0535</v>
      </c>
      <c r="AJ152" s="329">
        <f t="shared" si="8"/>
        <v>0.36788854460475</v>
      </c>
      <c r="AK152" s="329">
        <f t="shared" si="9"/>
        <v>7.014190279749999</v>
      </c>
      <c r="AL152" s="329">
        <f t="shared" si="10"/>
        <v>7.38207882435475</v>
      </c>
      <c r="AM152" s="329">
        <f t="shared" si="11"/>
        <v>6.876421394481309</v>
      </c>
    </row>
    <row r="153" spans="33:39" ht="12.75">
      <c r="AG153" s="329">
        <f t="shared" si="6"/>
        <v>7.545803536623999</v>
      </c>
      <c r="AH153" s="324">
        <v>108</v>
      </c>
      <c r="AI153" s="628">
        <f t="shared" si="7"/>
        <v>0.054</v>
      </c>
      <c r="AJ153" s="329">
        <f t="shared" si="8"/>
        <v>0.37086611262400004</v>
      </c>
      <c r="AK153" s="329">
        <f t="shared" si="9"/>
        <v>7.174937423999999</v>
      </c>
      <c r="AL153" s="329">
        <f t="shared" si="10"/>
        <v>7.545803536623999</v>
      </c>
      <c r="AM153" s="329">
        <f t="shared" si="11"/>
        <v>6.867890974518519</v>
      </c>
    </row>
    <row r="154" spans="33:39" ht="12.75">
      <c r="AG154" s="329">
        <f t="shared" si="6"/>
        <v>7.712494261239249</v>
      </c>
      <c r="AH154" s="324">
        <v>109</v>
      </c>
      <c r="AI154" s="628">
        <f t="shared" si="7"/>
        <v>0.0545</v>
      </c>
      <c r="AJ154" s="329">
        <f t="shared" si="8"/>
        <v>0.37384119698925</v>
      </c>
      <c r="AK154" s="329">
        <f t="shared" si="9"/>
        <v>7.338653064249999</v>
      </c>
      <c r="AL154" s="329">
        <f t="shared" si="10"/>
        <v>7.712494261239249</v>
      </c>
      <c r="AM154" s="329">
        <f t="shared" si="11"/>
        <v>6.859471504389909</v>
      </c>
    </row>
    <row r="155" spans="33:39" ht="12.75">
      <c r="AG155" s="329">
        <f t="shared" si="6"/>
        <v>7.882184080749999</v>
      </c>
      <c r="AH155" s="324">
        <v>110</v>
      </c>
      <c r="AI155" s="628">
        <f t="shared" si="7"/>
        <v>0.055</v>
      </c>
      <c r="AJ155" s="329">
        <f t="shared" si="8"/>
        <v>0.3768138307500001</v>
      </c>
      <c r="AK155" s="329">
        <f t="shared" si="9"/>
        <v>7.5053702499999995</v>
      </c>
      <c r="AL155" s="329">
        <f t="shared" si="10"/>
        <v>7.882184080749999</v>
      </c>
      <c r="AM155" s="329">
        <f t="shared" si="11"/>
        <v>6.851160559090911</v>
      </c>
    </row>
    <row r="156" spans="33:39" ht="12.75">
      <c r="AG156" s="329">
        <f t="shared" si="6"/>
        <v>8.054906077705748</v>
      </c>
      <c r="AH156" s="324">
        <v>111</v>
      </c>
      <c r="AI156" s="628">
        <f t="shared" si="7"/>
        <v>0.0555</v>
      </c>
      <c r="AJ156" s="329">
        <f t="shared" si="8"/>
        <v>0.37978404695575</v>
      </c>
      <c r="AK156" s="329">
        <f t="shared" si="9"/>
        <v>7.675122030749999</v>
      </c>
      <c r="AL156" s="329">
        <f t="shared" si="10"/>
        <v>8.054906077705748</v>
      </c>
      <c r="AM156" s="329">
        <f t="shared" si="11"/>
        <v>6.842955801004504</v>
      </c>
    </row>
    <row r="157" spans="33:39" ht="12.75">
      <c r="AG157" s="329">
        <f t="shared" si="6"/>
        <v>8.230693334656</v>
      </c>
      <c r="AH157" s="324">
        <v>112</v>
      </c>
      <c r="AI157" s="628">
        <f t="shared" si="7"/>
        <v>0.056</v>
      </c>
      <c r="AJ157" s="329">
        <f t="shared" si="8"/>
        <v>0.3827518786560001</v>
      </c>
      <c r="AK157" s="329">
        <f t="shared" si="9"/>
        <v>7.847941456</v>
      </c>
      <c r="AL157" s="329">
        <f t="shared" si="10"/>
        <v>8.230693334656</v>
      </c>
      <c r="AM157" s="329">
        <f t="shared" si="11"/>
        <v>6.834854976000001</v>
      </c>
    </row>
    <row r="158" spans="33:39" ht="12.75">
      <c r="AG158" s="329">
        <f t="shared" si="6"/>
        <v>8.409578934150248</v>
      </c>
      <c r="AH158" s="324">
        <v>113</v>
      </c>
      <c r="AI158" s="628">
        <f t="shared" si="7"/>
        <v>0.0565</v>
      </c>
      <c r="AJ158" s="329">
        <f t="shared" si="8"/>
        <v>0.38571735890025005</v>
      </c>
      <c r="AK158" s="329">
        <f t="shared" si="9"/>
        <v>8.023861575249999</v>
      </c>
      <c r="AL158" s="329">
        <f t="shared" si="10"/>
        <v>8.409578934150248</v>
      </c>
      <c r="AM158" s="329">
        <f t="shared" si="11"/>
        <v>6.8268559097389385</v>
      </c>
    </row>
    <row r="159" spans="33:39" ht="12.75">
      <c r="AG159" s="329">
        <f t="shared" si="6"/>
        <v>8.591595958738</v>
      </c>
      <c r="AH159" s="324">
        <v>114</v>
      </c>
      <c r="AI159" s="628">
        <f t="shared" si="7"/>
        <v>0.057</v>
      </c>
      <c r="AJ159" s="329">
        <f t="shared" si="8"/>
        <v>0.3886805207380001</v>
      </c>
      <c r="AK159" s="329">
        <f t="shared" si="9"/>
        <v>8.202915438000002</v>
      </c>
      <c r="AL159" s="329">
        <f t="shared" si="10"/>
        <v>8.591595958738</v>
      </c>
      <c r="AM159" s="329">
        <f t="shared" si="11"/>
        <v>6.81895650417544</v>
      </c>
    </row>
    <row r="160" spans="33:39" ht="12.75">
      <c r="AG160" s="329">
        <f t="shared" si="6"/>
        <v>8.776777490968751</v>
      </c>
      <c r="AH160" s="324">
        <v>115</v>
      </c>
      <c r="AI160" s="628">
        <f t="shared" si="7"/>
        <v>0.0575</v>
      </c>
      <c r="AJ160" s="329">
        <f t="shared" si="8"/>
        <v>0.39164139721875</v>
      </c>
      <c r="AK160" s="329">
        <f t="shared" si="9"/>
        <v>8.38513609375</v>
      </c>
      <c r="AL160" s="329">
        <f t="shared" si="10"/>
        <v>8.776777490968751</v>
      </c>
      <c r="AM160" s="329">
        <f t="shared" si="11"/>
        <v>6.81115473423913</v>
      </c>
    </row>
    <row r="161" spans="33:39" ht="12.75">
      <c r="AG161" s="329">
        <f t="shared" si="6"/>
        <v>8.965156613392</v>
      </c>
      <c r="AH161" s="324">
        <v>116</v>
      </c>
      <c r="AI161" s="628">
        <f t="shared" si="7"/>
        <v>0.058</v>
      </c>
      <c r="AJ161" s="329">
        <f t="shared" si="8"/>
        <v>0.39460002139200007</v>
      </c>
      <c r="AK161" s="329">
        <f t="shared" si="9"/>
        <v>8.570556592</v>
      </c>
      <c r="AL161" s="329">
        <f t="shared" si="10"/>
        <v>8.965156613392</v>
      </c>
      <c r="AM161" s="329">
        <f t="shared" si="11"/>
        <v>6.803448644689656</v>
      </c>
    </row>
    <row r="162" spans="33:39" ht="12.75">
      <c r="AG162" s="329">
        <f t="shared" si="6"/>
        <v>9.156766408557251</v>
      </c>
      <c r="AH162" s="324">
        <v>117</v>
      </c>
      <c r="AI162" s="628">
        <f t="shared" si="7"/>
        <v>0.0585</v>
      </c>
      <c r="AJ162" s="329">
        <f t="shared" si="8"/>
        <v>0.3975564263072501</v>
      </c>
      <c r="AK162" s="329">
        <f t="shared" si="9"/>
        <v>8.75920998225</v>
      </c>
      <c r="AL162" s="329">
        <f t="shared" si="10"/>
        <v>9.156766408557251</v>
      </c>
      <c r="AM162" s="329">
        <f t="shared" si="11"/>
        <v>6.79583634713248</v>
      </c>
    </row>
    <row r="163" spans="33:39" ht="12.75">
      <c r="AG163" s="329">
        <f t="shared" si="6"/>
        <v>9.351639959014003</v>
      </c>
      <c r="AH163" s="324">
        <v>118</v>
      </c>
      <c r="AI163" s="628">
        <f t="shared" si="7"/>
        <v>0.059000000000000004</v>
      </c>
      <c r="AJ163" s="329">
        <f t="shared" si="8"/>
        <v>0.4005106450140001</v>
      </c>
      <c r="AK163" s="329">
        <f t="shared" si="9"/>
        <v>8.951129314000003</v>
      </c>
      <c r="AL163" s="329">
        <f t="shared" si="10"/>
        <v>9.351639959014003</v>
      </c>
      <c r="AM163" s="329">
        <f t="shared" si="11"/>
        <v>6.788316017186442</v>
      </c>
    </row>
    <row r="164" spans="33:39" ht="12.75">
      <c r="AG164" s="329">
        <f t="shared" si="6"/>
        <v>9.54981034731175</v>
      </c>
      <c r="AH164" s="324">
        <v>119</v>
      </c>
      <c r="AI164" s="628">
        <f t="shared" si="7"/>
        <v>0.059500000000000004</v>
      </c>
      <c r="AJ164" s="329">
        <f t="shared" si="8"/>
        <v>0.40346271056175004</v>
      </c>
      <c r="AK164" s="329">
        <f t="shared" si="9"/>
        <v>9.14634763675</v>
      </c>
      <c r="AL164" s="329">
        <f t="shared" si="10"/>
        <v>9.54981034731175</v>
      </c>
      <c r="AM164" s="329">
        <f t="shared" si="11"/>
        <v>6.780885891794118</v>
      </c>
    </row>
    <row r="165" spans="33:39" ht="12.75">
      <c r="AG165" s="329">
        <f t="shared" si="6"/>
        <v>9.751310656</v>
      </c>
      <c r="AH165" s="324">
        <v>120</v>
      </c>
      <c r="AI165" s="628">
        <f t="shared" si="7"/>
        <v>0.06</v>
      </c>
      <c r="AJ165" s="329">
        <f t="shared" si="8"/>
        <v>0.40641265600000004</v>
      </c>
      <c r="AK165" s="329">
        <f t="shared" si="9"/>
        <v>9.344897999999999</v>
      </c>
      <c r="AL165" s="329">
        <f t="shared" si="10"/>
        <v>9.751310656</v>
      </c>
      <c r="AM165" s="329">
        <f t="shared" si="11"/>
        <v>6.773544266666668</v>
      </c>
    </row>
    <row r="166" spans="33:39" ht="12.75">
      <c r="AG166" s="329">
        <f t="shared" si="6"/>
        <v>9.95617396762825</v>
      </c>
      <c r="AH166" s="324">
        <v>121</v>
      </c>
      <c r="AI166" s="628">
        <f t="shared" si="7"/>
        <v>0.0605</v>
      </c>
      <c r="AJ166" s="329">
        <f t="shared" si="8"/>
        <v>0.40936051437825</v>
      </c>
      <c r="AK166" s="329">
        <f t="shared" si="9"/>
        <v>9.54681345325</v>
      </c>
      <c r="AL166" s="329">
        <f t="shared" si="10"/>
        <v>9.95617396762825</v>
      </c>
      <c r="AM166" s="329">
        <f t="shared" si="11"/>
        <v>6.766289493855372</v>
      </c>
    </row>
    <row r="167" spans="33:39" ht="12.75">
      <c r="AG167" s="329">
        <f t="shared" si="6"/>
        <v>10.164433364745998</v>
      </c>
      <c r="AH167" s="324">
        <v>122</v>
      </c>
      <c r="AI167" s="628">
        <f t="shared" si="7"/>
        <v>0.061</v>
      </c>
      <c r="AJ167" s="329">
        <f t="shared" si="8"/>
        <v>0.41230631874600004</v>
      </c>
      <c r="AK167" s="329">
        <f t="shared" si="9"/>
        <v>9.752127045999998</v>
      </c>
      <c r="AL167" s="329">
        <f t="shared" si="10"/>
        <v>10.164433364745998</v>
      </c>
      <c r="AM167" s="329">
        <f t="shared" si="11"/>
        <v>6.759119979442624</v>
      </c>
    </row>
    <row r="168" spans="33:39" ht="12.75">
      <c r="AG168" s="329">
        <f t="shared" si="6"/>
        <v>10.376121929902752</v>
      </c>
      <c r="AH168" s="324">
        <v>123</v>
      </c>
      <c r="AI168" s="628">
        <f t="shared" si="7"/>
        <v>0.0615</v>
      </c>
      <c r="AJ168" s="329">
        <f t="shared" si="8"/>
        <v>0.41525010215275004</v>
      </c>
      <c r="AK168" s="329">
        <f t="shared" si="9"/>
        <v>9.960871827750001</v>
      </c>
      <c r="AL168" s="329">
        <f t="shared" si="10"/>
        <v>10.376121929902752</v>
      </c>
      <c r="AM168" s="329">
        <f t="shared" si="11"/>
        <v>6.752034181345529</v>
      </c>
    </row>
    <row r="169" spans="33:39" ht="12.75">
      <c r="AG169" s="329">
        <f t="shared" si="6"/>
        <v>10.591272745648</v>
      </c>
      <c r="AH169" s="324">
        <v>124</v>
      </c>
      <c r="AI169" s="628">
        <f t="shared" si="7"/>
        <v>0.062</v>
      </c>
      <c r="AJ169" s="329">
        <f t="shared" si="8"/>
        <v>0.418191897648</v>
      </c>
      <c r="AK169" s="329">
        <f t="shared" si="9"/>
        <v>10.173080848</v>
      </c>
      <c r="AL169" s="329">
        <f t="shared" si="10"/>
        <v>10.591272745648</v>
      </c>
      <c r="AM169" s="329">
        <f t="shared" si="11"/>
        <v>6.745030607225807</v>
      </c>
    </row>
    <row r="170" spans="33:39" ht="12.75">
      <c r="AG170" s="329">
        <f t="shared" si="6"/>
        <v>10.80991889453125</v>
      </c>
      <c r="AH170" s="324">
        <v>125</v>
      </c>
      <c r="AI170" s="628">
        <f t="shared" si="7"/>
        <v>0.0625</v>
      </c>
      <c r="AJ170" s="329">
        <f t="shared" si="8"/>
        <v>0.42113173828125006</v>
      </c>
      <c r="AK170" s="329">
        <f t="shared" si="9"/>
        <v>10.38878715625</v>
      </c>
      <c r="AL170" s="329">
        <f t="shared" si="10"/>
        <v>10.80991889453125</v>
      </c>
      <c r="AM170" s="329">
        <f t="shared" si="11"/>
        <v>6.738107812500001</v>
      </c>
    </row>
    <row r="171" spans="33:39" ht="12.75">
      <c r="AG171" s="329">
        <f t="shared" si="6"/>
        <v>11.032093459102002</v>
      </c>
      <c r="AH171" s="324">
        <v>126</v>
      </c>
      <c r="AI171" s="628">
        <f t="shared" si="7"/>
        <v>0.063</v>
      </c>
      <c r="AJ171" s="329">
        <f t="shared" si="8"/>
        <v>0.424069657102</v>
      </c>
      <c r="AK171" s="329">
        <f t="shared" si="9"/>
        <v>10.608023802000002</v>
      </c>
      <c r="AL171" s="329">
        <f t="shared" si="10"/>
        <v>11.032093459102002</v>
      </c>
      <c r="AM171" s="329">
        <f t="shared" si="11"/>
        <v>6.731264398444445</v>
      </c>
    </row>
    <row r="172" spans="33:39" ht="12.75">
      <c r="AG172" s="329">
        <f t="shared" si="6"/>
        <v>11.25782952190975</v>
      </c>
      <c r="AH172" s="324">
        <v>127</v>
      </c>
      <c r="AI172" s="628">
        <f t="shared" si="7"/>
        <v>0.0635</v>
      </c>
      <c r="AJ172" s="329">
        <f t="shared" si="8"/>
        <v>0.42700568715975</v>
      </c>
      <c r="AK172" s="329">
        <f t="shared" si="9"/>
        <v>10.83082383475</v>
      </c>
      <c r="AL172" s="329">
        <f t="shared" si="10"/>
        <v>11.25782952190975</v>
      </c>
      <c r="AM172" s="329">
        <f t="shared" si="11"/>
        <v>6.7244990103897635</v>
      </c>
    </row>
    <row r="173" spans="33:39" ht="12.75">
      <c r="AG173" s="329">
        <f aca="true" t="shared" si="12" ref="AG173:AG236">AL173</f>
        <v>11.487160165504001</v>
      </c>
      <c r="AH173" s="324">
        <v>128</v>
      </c>
      <c r="AI173" s="628">
        <f t="shared" si="7"/>
        <v>0.064</v>
      </c>
      <c r="AJ173" s="329">
        <f t="shared" si="8"/>
        <v>0.429939861504</v>
      </c>
      <c r="AK173" s="329">
        <f t="shared" si="9"/>
        <v>11.057220304000001</v>
      </c>
      <c r="AL173" s="329">
        <f t="shared" si="10"/>
        <v>11.487160165504001</v>
      </c>
      <c r="AM173" s="329">
        <f t="shared" si="11"/>
        <v>6.717810335999999</v>
      </c>
    </row>
    <row r="174" spans="33:39" ht="12.75">
      <c r="AG174" s="329">
        <f t="shared" si="12"/>
        <v>11.72011847243425</v>
      </c>
      <c r="AH174" s="324">
        <v>129</v>
      </c>
      <c r="AI174" s="628">
        <f aca="true" t="shared" si="13" ref="AI174:AI237">AH174*$AH$43</f>
        <v>0.0645</v>
      </c>
      <c r="AJ174" s="329">
        <f aca="true" t="shared" si="14" ref="AJ174:AJ237">$AJ$35*AI174^3+$AJ$36*AI174^2+$AJ$37*AI174+$AJ$38</f>
        <v>0.43287221318425007</v>
      </c>
      <c r="AK174" s="329">
        <f aca="true" t="shared" si="15" ref="AK174:AK237">$AM$35*AI174^3+$AM$36*AI174^2+$AM$37*AI174+$AM$38</f>
        <v>11.287246259249999</v>
      </c>
      <c r="AL174" s="329">
        <f aca="true" t="shared" si="16" ref="AL174:AL237">AJ174+AK174</f>
        <v>11.72011847243425</v>
      </c>
      <c r="AM174" s="329">
        <f t="shared" si="11"/>
        <v>6.7111971036317835</v>
      </c>
    </row>
    <row r="175" spans="33:39" ht="12.75">
      <c r="AG175" s="329">
        <f t="shared" si="12"/>
        <v>11.956737525250002</v>
      </c>
      <c r="AH175" s="324">
        <v>130</v>
      </c>
      <c r="AI175" s="628">
        <f t="shared" si="13"/>
        <v>0.065</v>
      </c>
      <c r="AJ175" s="329">
        <f t="shared" si="14"/>
        <v>0.43580277525</v>
      </c>
      <c r="AK175" s="329">
        <f t="shared" si="15"/>
        <v>11.520934750000002</v>
      </c>
      <c r="AL175" s="329">
        <f t="shared" si="16"/>
        <v>11.956737525250002</v>
      </c>
      <c r="AM175" s="329">
        <f aca="true" t="shared" si="17" ref="AM175:AM238">AJ175/AI175</f>
        <v>6.704658080769231</v>
      </c>
    </row>
    <row r="176" spans="33:39" ht="12.75">
      <c r="AG176" s="329">
        <f t="shared" si="12"/>
        <v>12.19705040650075</v>
      </c>
      <c r="AH176" s="324">
        <v>131</v>
      </c>
      <c r="AI176" s="628">
        <f t="shared" si="13"/>
        <v>0.0655</v>
      </c>
      <c r="AJ176" s="329">
        <f t="shared" si="14"/>
        <v>0.43873158075075</v>
      </c>
      <c r="AK176" s="329">
        <f t="shared" si="15"/>
        <v>11.75831882575</v>
      </c>
      <c r="AL176" s="329">
        <f t="shared" si="16"/>
        <v>12.19705040650075</v>
      </c>
      <c r="AM176" s="329">
        <f t="shared" si="17"/>
        <v>6.698192072530534</v>
      </c>
    </row>
    <row r="177" spans="33:39" ht="12.75">
      <c r="AG177" s="329">
        <f t="shared" si="12"/>
        <v>12.441090198736001</v>
      </c>
      <c r="AH177" s="324">
        <v>132</v>
      </c>
      <c r="AI177" s="628">
        <f t="shared" si="13"/>
        <v>0.066</v>
      </c>
      <c r="AJ177" s="329">
        <f t="shared" si="14"/>
        <v>0.441658662736</v>
      </c>
      <c r="AK177" s="329">
        <f t="shared" si="15"/>
        <v>11.999431536000001</v>
      </c>
      <c r="AL177" s="329">
        <f t="shared" si="16"/>
        <v>12.441090198736001</v>
      </c>
      <c r="AM177" s="329">
        <f t="shared" si="17"/>
        <v>6.691797920242424</v>
      </c>
    </row>
    <row r="178" spans="33:39" ht="12.75">
      <c r="AG178" s="329">
        <f t="shared" si="12"/>
        <v>12.688889984505254</v>
      </c>
      <c r="AH178" s="324">
        <v>133</v>
      </c>
      <c r="AI178" s="628">
        <f t="shared" si="13"/>
        <v>0.0665</v>
      </c>
      <c r="AJ178" s="329">
        <f t="shared" si="14"/>
        <v>0.44458405425525005</v>
      </c>
      <c r="AK178" s="329">
        <f t="shared" si="15"/>
        <v>12.244305930250004</v>
      </c>
      <c r="AL178" s="329">
        <f t="shared" si="16"/>
        <v>12.688889984505254</v>
      </c>
      <c r="AM178" s="329">
        <f t="shared" si="17"/>
        <v>6.685474500078948</v>
      </c>
    </row>
    <row r="179" spans="33:39" ht="12.75">
      <c r="AG179" s="329">
        <f t="shared" si="12"/>
        <v>12.940482846358002</v>
      </c>
      <c r="AH179" s="324">
        <v>134</v>
      </c>
      <c r="AI179" s="628">
        <f t="shared" si="13"/>
        <v>0.067</v>
      </c>
      <c r="AJ179" s="329">
        <f t="shared" si="14"/>
        <v>0.44750778835800004</v>
      </c>
      <c r="AK179" s="329">
        <f t="shared" si="15"/>
        <v>12.492975058000003</v>
      </c>
      <c r="AL179" s="329">
        <f t="shared" si="16"/>
        <v>12.940482846358002</v>
      </c>
      <c r="AM179" s="329">
        <f t="shared" si="17"/>
        <v>6.679220721761194</v>
      </c>
    </row>
    <row r="180" spans="33:39" ht="12.75">
      <c r="AG180" s="329">
        <f t="shared" si="12"/>
        <v>13.195901866843753</v>
      </c>
      <c r="AH180" s="324">
        <v>135</v>
      </c>
      <c r="AI180" s="628">
        <f t="shared" si="13"/>
        <v>0.0675</v>
      </c>
      <c r="AJ180" s="329">
        <f t="shared" si="14"/>
        <v>0.45042989809375006</v>
      </c>
      <c r="AK180" s="329">
        <f t="shared" si="15"/>
        <v>12.745471968750003</v>
      </c>
      <c r="AL180" s="329">
        <f t="shared" si="16"/>
        <v>13.195901866843753</v>
      </c>
      <c r="AM180" s="329">
        <f t="shared" si="17"/>
        <v>6.673035527314815</v>
      </c>
    </row>
    <row r="181" spans="33:39" ht="12.75">
      <c r="AG181" s="329">
        <f t="shared" si="12"/>
        <v>13.455180128512005</v>
      </c>
      <c r="AH181" s="324">
        <v>136</v>
      </c>
      <c r="AI181" s="628">
        <f t="shared" si="13"/>
        <v>0.068</v>
      </c>
      <c r="AJ181" s="329">
        <f t="shared" si="14"/>
        <v>0.45335041651200003</v>
      </c>
      <c r="AK181" s="329">
        <f t="shared" si="15"/>
        <v>13.001829712000005</v>
      </c>
      <c r="AL181" s="329">
        <f t="shared" si="16"/>
        <v>13.455180128512005</v>
      </c>
      <c r="AM181" s="329">
        <f t="shared" si="17"/>
        <v>6.666917889882353</v>
      </c>
    </row>
    <row r="182" spans="33:39" ht="12.75">
      <c r="AG182" s="329">
        <f t="shared" si="12"/>
        <v>13.718350713912253</v>
      </c>
      <c r="AH182" s="324">
        <v>137</v>
      </c>
      <c r="AI182" s="628">
        <f t="shared" si="13"/>
        <v>0.0685</v>
      </c>
      <c r="AJ182" s="329">
        <f t="shared" si="14"/>
        <v>0.4562693766622501</v>
      </c>
      <c r="AK182" s="329">
        <f t="shared" si="15"/>
        <v>13.262081337250002</v>
      </c>
      <c r="AL182" s="329">
        <f t="shared" si="16"/>
        <v>13.718350713912253</v>
      </c>
      <c r="AM182" s="329">
        <f t="shared" si="17"/>
        <v>6.660866812587592</v>
      </c>
    </row>
    <row r="183" spans="33:39" ht="12.75">
      <c r="AG183" s="329">
        <f t="shared" si="12"/>
        <v>13.985446705594002</v>
      </c>
      <c r="AH183" s="324">
        <v>138</v>
      </c>
      <c r="AI183" s="628">
        <f t="shared" si="13"/>
        <v>0.069</v>
      </c>
      <c r="AJ183" s="329">
        <f t="shared" si="14"/>
        <v>0.45918681159400004</v>
      </c>
      <c r="AK183" s="329">
        <f t="shared" si="15"/>
        <v>13.526259894000003</v>
      </c>
      <c r="AL183" s="329">
        <f t="shared" si="16"/>
        <v>13.985446705594002</v>
      </c>
      <c r="AM183" s="329">
        <f t="shared" si="17"/>
        <v>6.654881327449275</v>
      </c>
    </row>
    <row r="184" spans="33:39" ht="12.75">
      <c r="AG184" s="329">
        <f t="shared" si="12"/>
        <v>14.256501186106757</v>
      </c>
      <c r="AH184" s="324">
        <v>139</v>
      </c>
      <c r="AI184" s="628">
        <f t="shared" si="13"/>
        <v>0.0695</v>
      </c>
      <c r="AJ184" s="329">
        <f t="shared" si="14"/>
        <v>0.4621027543567501</v>
      </c>
      <c r="AK184" s="329">
        <f t="shared" si="15"/>
        <v>13.794398431750007</v>
      </c>
      <c r="AL184" s="329">
        <f t="shared" si="16"/>
        <v>14.256501186106757</v>
      </c>
      <c r="AM184" s="329">
        <f t="shared" si="17"/>
        <v>6.648960494341727</v>
      </c>
    </row>
    <row r="185" spans="33:39" ht="12.75">
      <c r="AG185" s="329">
        <f t="shared" si="12"/>
        <v>14.531547238000003</v>
      </c>
      <c r="AH185" s="324">
        <v>140</v>
      </c>
      <c r="AI185" s="628">
        <f t="shared" si="13"/>
        <v>0.07</v>
      </c>
      <c r="AJ185" s="329">
        <f t="shared" si="14"/>
        <v>0.46501723800000005</v>
      </c>
      <c r="AK185" s="329">
        <f t="shared" si="15"/>
        <v>14.066530000000004</v>
      </c>
      <c r="AL185" s="329">
        <f t="shared" si="16"/>
        <v>14.531547238000003</v>
      </c>
      <c r="AM185" s="329">
        <f t="shared" si="17"/>
        <v>6.6431034</v>
      </c>
    </row>
    <row r="186" spans="33:39" ht="12.75">
      <c r="AG186" s="329">
        <f t="shared" si="12"/>
        <v>14.810617943823255</v>
      </c>
      <c r="AH186" s="324">
        <v>141</v>
      </c>
      <c r="AI186" s="628">
        <f t="shared" si="13"/>
        <v>0.07050000000000001</v>
      </c>
      <c r="AJ186" s="329">
        <f t="shared" si="14"/>
        <v>0.4679302955732501</v>
      </c>
      <c r="AK186" s="329">
        <f t="shared" si="15"/>
        <v>14.342687648250005</v>
      </c>
      <c r="AL186" s="329">
        <f t="shared" si="16"/>
        <v>14.810617943823255</v>
      </c>
      <c r="AM186" s="329">
        <f t="shared" si="17"/>
        <v>6.637309157067377</v>
      </c>
    </row>
    <row r="187" spans="33:39" ht="12.75">
      <c r="AG187" s="329">
        <f t="shared" si="12"/>
        <v>15.093746386126005</v>
      </c>
      <c r="AH187" s="324">
        <v>142</v>
      </c>
      <c r="AI187" s="628">
        <f t="shared" si="13"/>
        <v>0.07100000000000001</v>
      </c>
      <c r="AJ187" s="329">
        <f t="shared" si="14"/>
        <v>0.47084196012600005</v>
      </c>
      <c r="AK187" s="329">
        <f t="shared" si="15"/>
        <v>14.622904426000005</v>
      </c>
      <c r="AL187" s="329">
        <f t="shared" si="16"/>
        <v>15.093746386126005</v>
      </c>
      <c r="AM187" s="329">
        <f t="shared" si="17"/>
        <v>6.631576903183099</v>
      </c>
    </row>
    <row r="188" spans="33:39" ht="12.75">
      <c r="AG188" s="329">
        <f t="shared" si="12"/>
        <v>15.380965647457755</v>
      </c>
      <c r="AH188" s="324">
        <v>143</v>
      </c>
      <c r="AI188" s="628">
        <f t="shared" si="13"/>
        <v>0.07150000000000001</v>
      </c>
      <c r="AJ188" s="329">
        <f t="shared" si="14"/>
        <v>0.4737522647077501</v>
      </c>
      <c r="AK188" s="329">
        <f t="shared" si="15"/>
        <v>14.907213382750005</v>
      </c>
      <c r="AL188" s="329">
        <f t="shared" si="16"/>
        <v>15.380965647457755</v>
      </c>
      <c r="AM188" s="329">
        <f t="shared" si="17"/>
        <v>6.625905800108392</v>
      </c>
    </row>
    <row r="189" spans="33:39" ht="12.75">
      <c r="AG189" s="329">
        <f t="shared" si="12"/>
        <v>15.672308810368003</v>
      </c>
      <c r="AH189" s="324">
        <v>144</v>
      </c>
      <c r="AI189" s="628">
        <f t="shared" si="13"/>
        <v>0.07200000000000001</v>
      </c>
      <c r="AJ189" s="329">
        <f t="shared" si="14"/>
        <v>0.47666124236800006</v>
      </c>
      <c r="AK189" s="329">
        <f t="shared" si="15"/>
        <v>15.195647568000004</v>
      </c>
      <c r="AL189" s="329">
        <f t="shared" si="16"/>
        <v>15.672308810368003</v>
      </c>
      <c r="AM189" s="329">
        <f t="shared" si="17"/>
        <v>6.6202950328888885</v>
      </c>
    </row>
    <row r="190" spans="33:39" ht="12.75">
      <c r="AG190" s="329">
        <f t="shared" si="12"/>
        <v>15.967808957406248</v>
      </c>
      <c r="AH190" s="324">
        <v>145</v>
      </c>
      <c r="AI190" s="628">
        <f t="shared" si="13"/>
        <v>0.0725</v>
      </c>
      <c r="AJ190" s="329">
        <f t="shared" si="14"/>
        <v>0.47956892615625</v>
      </c>
      <c r="AK190" s="329">
        <f t="shared" si="15"/>
        <v>15.488240031249997</v>
      </c>
      <c r="AL190" s="329">
        <f t="shared" si="16"/>
        <v>15.967808957406248</v>
      </c>
      <c r="AM190" s="329">
        <f t="shared" si="17"/>
        <v>6.614743809051725</v>
      </c>
    </row>
    <row r="191" spans="33:39" ht="12.75">
      <c r="AG191" s="329">
        <f t="shared" si="12"/>
        <v>16.267499171121997</v>
      </c>
      <c r="AH191" s="324">
        <v>146</v>
      </c>
      <c r="AI191" s="628">
        <f t="shared" si="13"/>
        <v>0.073</v>
      </c>
      <c r="AJ191" s="329">
        <f t="shared" si="14"/>
        <v>0.482475349122</v>
      </c>
      <c r="AK191" s="329">
        <f t="shared" si="15"/>
        <v>15.785023821999996</v>
      </c>
      <c r="AL191" s="329">
        <f t="shared" si="16"/>
        <v>16.267499171121997</v>
      </c>
      <c r="AM191" s="329">
        <f t="shared" si="17"/>
        <v>6.609251357835617</v>
      </c>
    </row>
    <row r="192" spans="33:39" ht="12.75">
      <c r="AG192" s="329">
        <f t="shared" si="12"/>
        <v>16.57141253406475</v>
      </c>
      <c r="AH192" s="324">
        <v>147</v>
      </c>
      <c r="AI192" s="628">
        <f t="shared" si="13"/>
        <v>0.0735</v>
      </c>
      <c r="AJ192" s="329">
        <f t="shared" si="14"/>
        <v>0.48538054431475003</v>
      </c>
      <c r="AK192" s="329">
        <f t="shared" si="15"/>
        <v>16.086031989749998</v>
      </c>
      <c r="AL192" s="329">
        <f t="shared" si="16"/>
        <v>16.57141253406475</v>
      </c>
      <c r="AM192" s="329">
        <f t="shared" si="17"/>
        <v>6.603816929452382</v>
      </c>
    </row>
    <row r="193" spans="33:39" ht="12.75">
      <c r="AG193" s="329">
        <f t="shared" si="12"/>
        <v>16.879582128784</v>
      </c>
      <c r="AH193" s="324">
        <v>148</v>
      </c>
      <c r="AI193" s="628">
        <f t="shared" si="13"/>
        <v>0.074</v>
      </c>
      <c r="AJ193" s="329">
        <f t="shared" si="14"/>
        <v>0.488284544784</v>
      </c>
      <c r="AK193" s="329">
        <f t="shared" si="15"/>
        <v>16.391297584</v>
      </c>
      <c r="AL193" s="329">
        <f t="shared" si="16"/>
        <v>16.879582128784</v>
      </c>
      <c r="AM193" s="329">
        <f t="shared" si="17"/>
        <v>6.598439794378379</v>
      </c>
    </row>
    <row r="194" spans="33:39" ht="12.75">
      <c r="AG194" s="329">
        <f t="shared" si="12"/>
        <v>17.19204103782925</v>
      </c>
      <c r="AH194" s="324">
        <v>149</v>
      </c>
      <c r="AI194" s="628">
        <f t="shared" si="13"/>
        <v>0.0745</v>
      </c>
      <c r="AJ194" s="329">
        <f t="shared" si="14"/>
        <v>0.49118738357924996</v>
      </c>
      <c r="AK194" s="329">
        <f t="shared" si="15"/>
        <v>16.70085365425</v>
      </c>
      <c r="AL194" s="329">
        <f t="shared" si="16"/>
        <v>17.19204103782925</v>
      </c>
      <c r="AM194" s="329">
        <f t="shared" si="17"/>
        <v>6.593119242674496</v>
      </c>
    </row>
    <row r="195" spans="33:39" ht="12.75">
      <c r="AG195" s="329">
        <f t="shared" si="12"/>
        <v>17.508822343749998</v>
      </c>
      <c r="AH195" s="324">
        <v>150</v>
      </c>
      <c r="AI195" s="628">
        <f t="shared" si="13"/>
        <v>0.075</v>
      </c>
      <c r="AJ195" s="329">
        <f t="shared" si="14"/>
        <v>0.49408909375000004</v>
      </c>
      <c r="AK195" s="329">
        <f t="shared" si="15"/>
        <v>17.01473325</v>
      </c>
      <c r="AL195" s="329">
        <f t="shared" si="16"/>
        <v>17.508822343749998</v>
      </c>
      <c r="AM195" s="329">
        <f t="shared" si="17"/>
        <v>6.587854583333334</v>
      </c>
    </row>
    <row r="196" spans="33:39" ht="12.75">
      <c r="AG196" s="329">
        <f t="shared" si="12"/>
        <v>17.829959129095748</v>
      </c>
      <c r="AH196" s="324">
        <v>151</v>
      </c>
      <c r="AI196" s="628">
        <f t="shared" si="13"/>
        <v>0.0755</v>
      </c>
      <c r="AJ196" s="329">
        <f t="shared" si="14"/>
        <v>0.49698970834575</v>
      </c>
      <c r="AK196" s="329">
        <f t="shared" si="15"/>
        <v>17.332969420749997</v>
      </c>
      <c r="AL196" s="329">
        <f t="shared" si="16"/>
        <v>17.829959129095748</v>
      </c>
      <c r="AM196" s="329">
        <f t="shared" si="17"/>
        <v>6.582645143652318</v>
      </c>
    </row>
    <row r="197" spans="33:39" ht="12.75">
      <c r="AG197" s="329">
        <f t="shared" si="12"/>
        <v>18.155484476416003</v>
      </c>
      <c r="AH197" s="324">
        <v>152</v>
      </c>
      <c r="AI197" s="628">
        <f t="shared" si="13"/>
        <v>0.076</v>
      </c>
      <c r="AJ197" s="329">
        <f t="shared" si="14"/>
        <v>0.499889260416</v>
      </c>
      <c r="AK197" s="329">
        <f t="shared" si="15"/>
        <v>17.655595216000002</v>
      </c>
      <c r="AL197" s="329">
        <f t="shared" si="16"/>
        <v>18.155484476416003</v>
      </c>
      <c r="AM197" s="329">
        <f t="shared" si="17"/>
        <v>6.577490268631579</v>
      </c>
    </row>
    <row r="198" spans="33:39" ht="12.75">
      <c r="AG198" s="329">
        <f t="shared" si="12"/>
        <v>18.48543146826025</v>
      </c>
      <c r="AH198" s="324">
        <v>153</v>
      </c>
      <c r="AI198" s="628">
        <f t="shared" si="13"/>
        <v>0.0765</v>
      </c>
      <c r="AJ198" s="329">
        <f t="shared" si="14"/>
        <v>0.50278778301025</v>
      </c>
      <c r="AK198" s="329">
        <f t="shared" si="15"/>
        <v>17.98264368525</v>
      </c>
      <c r="AL198" s="329">
        <f t="shared" si="16"/>
        <v>18.48543146826025</v>
      </c>
      <c r="AM198" s="329">
        <f t="shared" si="17"/>
        <v>6.572389320395424</v>
      </c>
    </row>
    <row r="199" spans="33:39" ht="12.75">
      <c r="AG199" s="329">
        <f t="shared" si="12"/>
        <v>18.819833187178</v>
      </c>
      <c r="AH199" s="324">
        <v>154</v>
      </c>
      <c r="AI199" s="628">
        <f t="shared" si="13"/>
        <v>0.077</v>
      </c>
      <c r="AJ199" s="329">
        <f t="shared" si="14"/>
        <v>0.505685309178</v>
      </c>
      <c r="AK199" s="329">
        <f t="shared" si="15"/>
        <v>18.314147878</v>
      </c>
      <c r="AL199" s="329">
        <f t="shared" si="16"/>
        <v>18.819833187178</v>
      </c>
      <c r="AM199" s="329">
        <f t="shared" si="17"/>
        <v>6.567341677636364</v>
      </c>
    </row>
    <row r="200" spans="33:39" ht="12.75">
      <c r="AG200" s="329">
        <f t="shared" si="12"/>
        <v>19.158722715718753</v>
      </c>
      <c r="AH200" s="324">
        <v>155</v>
      </c>
      <c r="AI200" s="628">
        <f t="shared" si="13"/>
        <v>0.0775</v>
      </c>
      <c r="AJ200" s="329">
        <f t="shared" si="14"/>
        <v>0.50858187196875</v>
      </c>
      <c r="AK200" s="329">
        <f t="shared" si="15"/>
        <v>18.650140843750002</v>
      </c>
      <c r="AL200" s="329">
        <f t="shared" si="16"/>
        <v>19.158722715718753</v>
      </c>
      <c r="AM200" s="329">
        <f t="shared" si="17"/>
        <v>6.562346735080646</v>
      </c>
    </row>
    <row r="201" spans="33:39" ht="12.75">
      <c r="AG201" s="329">
        <f t="shared" si="12"/>
        <v>19.502133136432</v>
      </c>
      <c r="AH201" s="324">
        <v>156</v>
      </c>
      <c r="AI201" s="628">
        <f t="shared" si="13"/>
        <v>0.078</v>
      </c>
      <c r="AJ201" s="329">
        <f t="shared" si="14"/>
        <v>0.511477504432</v>
      </c>
      <c r="AK201" s="329">
        <f t="shared" si="15"/>
        <v>18.990655632</v>
      </c>
      <c r="AL201" s="329">
        <f t="shared" si="16"/>
        <v>19.502133136432</v>
      </c>
      <c r="AM201" s="329">
        <f t="shared" si="17"/>
        <v>6.557403902974359</v>
      </c>
    </row>
    <row r="202" spans="33:39" ht="12.75">
      <c r="AG202" s="329">
        <f t="shared" si="12"/>
        <v>19.85009753186725</v>
      </c>
      <c r="AH202" s="324">
        <v>157</v>
      </c>
      <c r="AI202" s="628">
        <f t="shared" si="13"/>
        <v>0.0785</v>
      </c>
      <c r="AJ202" s="329">
        <f t="shared" si="14"/>
        <v>0.51437223961725</v>
      </c>
      <c r="AK202" s="329">
        <f t="shared" si="15"/>
        <v>19.33572529225</v>
      </c>
      <c r="AL202" s="329">
        <f t="shared" si="16"/>
        <v>19.85009753186725</v>
      </c>
      <c r="AM202" s="329">
        <f t="shared" si="17"/>
        <v>6.552512606589172</v>
      </c>
    </row>
    <row r="203" spans="33:39" ht="12.75">
      <c r="AG203" s="329">
        <f t="shared" si="12"/>
        <v>20.202648984574</v>
      </c>
      <c r="AH203" s="324">
        <v>158</v>
      </c>
      <c r="AI203" s="628">
        <f t="shared" si="13"/>
        <v>0.079</v>
      </c>
      <c r="AJ203" s="329">
        <f t="shared" si="14"/>
        <v>0.5172661105740001</v>
      </c>
      <c r="AK203" s="329">
        <f t="shared" si="15"/>
        <v>19.685382874000002</v>
      </c>
      <c r="AL203" s="329">
        <f t="shared" si="16"/>
        <v>20.202648984574</v>
      </c>
      <c r="AM203" s="329">
        <f t="shared" si="17"/>
        <v>6.547672285746836</v>
      </c>
    </row>
    <row r="204" spans="33:39" ht="12.75">
      <c r="AG204" s="329">
        <f t="shared" si="12"/>
        <v>20.559820577101746</v>
      </c>
      <c r="AH204" s="324">
        <v>159</v>
      </c>
      <c r="AI204" s="628">
        <f t="shared" si="13"/>
        <v>0.0795</v>
      </c>
      <c r="AJ204" s="329">
        <f t="shared" si="14"/>
        <v>0.5201591503517501</v>
      </c>
      <c r="AK204" s="329">
        <f t="shared" si="15"/>
        <v>20.039661426749998</v>
      </c>
      <c r="AL204" s="329">
        <f t="shared" si="16"/>
        <v>20.559820577101746</v>
      </c>
      <c r="AM204" s="329">
        <f t="shared" si="17"/>
        <v>6.542882394361636</v>
      </c>
    </row>
    <row r="205" spans="33:39" ht="12.75">
      <c r="AG205" s="329">
        <f t="shared" si="12"/>
        <v>20.921645392000002</v>
      </c>
      <c r="AH205" s="324">
        <v>160</v>
      </c>
      <c r="AI205" s="628">
        <f t="shared" si="13"/>
        <v>0.08</v>
      </c>
      <c r="AJ205" s="329">
        <f t="shared" si="14"/>
        <v>0.5230513920000001</v>
      </c>
      <c r="AK205" s="329">
        <f t="shared" si="15"/>
        <v>20.398594000000003</v>
      </c>
      <c r="AL205" s="329">
        <f t="shared" si="16"/>
        <v>20.921645392000002</v>
      </c>
      <c r="AM205" s="329">
        <f t="shared" si="17"/>
        <v>6.538142400000001</v>
      </c>
    </row>
    <row r="206" spans="33:39" ht="12.75">
      <c r="AG206" s="329">
        <f t="shared" si="12"/>
        <v>21.288156511818258</v>
      </c>
      <c r="AH206" s="324">
        <v>161</v>
      </c>
      <c r="AI206" s="628">
        <f t="shared" si="13"/>
        <v>0.0805</v>
      </c>
      <c r="AJ206" s="329">
        <f t="shared" si="14"/>
        <v>0.52594286856825</v>
      </c>
      <c r="AK206" s="329">
        <f t="shared" si="15"/>
        <v>20.762213643250007</v>
      </c>
      <c r="AL206" s="329">
        <f t="shared" si="16"/>
        <v>21.288156511818258</v>
      </c>
      <c r="AM206" s="329">
        <f t="shared" si="17"/>
        <v>6.533451783456521</v>
      </c>
    </row>
    <row r="207" spans="33:39" ht="12.75">
      <c r="AG207" s="329">
        <f t="shared" si="12"/>
        <v>21.659387019106</v>
      </c>
      <c r="AH207" s="324">
        <v>162</v>
      </c>
      <c r="AI207" s="628">
        <f t="shared" si="13"/>
        <v>0.081</v>
      </c>
      <c r="AJ207" s="329">
        <f t="shared" si="14"/>
        <v>0.5288336131060001</v>
      </c>
      <c r="AK207" s="329">
        <f t="shared" si="15"/>
        <v>21.130553406</v>
      </c>
      <c r="AL207" s="329">
        <f t="shared" si="16"/>
        <v>21.659387019106</v>
      </c>
      <c r="AM207" s="329">
        <f t="shared" si="17"/>
        <v>6.5288100383456795</v>
      </c>
    </row>
    <row r="208" spans="33:39" ht="12.75">
      <c r="AG208" s="329">
        <f t="shared" si="12"/>
        <v>22.03536999641275</v>
      </c>
      <c r="AH208" s="324">
        <v>163</v>
      </c>
      <c r="AI208" s="628">
        <f t="shared" si="13"/>
        <v>0.0815</v>
      </c>
      <c r="AJ208" s="329">
        <f t="shared" si="14"/>
        <v>0.5317236586627501</v>
      </c>
      <c r="AK208" s="329">
        <f t="shared" si="15"/>
        <v>21.503646337750002</v>
      </c>
      <c r="AL208" s="329">
        <f t="shared" si="16"/>
        <v>22.03536999641275</v>
      </c>
      <c r="AM208" s="329">
        <f t="shared" si="17"/>
        <v>6.524216670708589</v>
      </c>
    </row>
    <row r="209" spans="33:39" ht="12.75">
      <c r="AG209" s="329">
        <f t="shared" si="12"/>
        <v>22.416138526288</v>
      </c>
      <c r="AH209" s="324">
        <v>164</v>
      </c>
      <c r="AI209" s="628">
        <f t="shared" si="13"/>
        <v>0.082</v>
      </c>
      <c r="AJ209" s="329">
        <f t="shared" si="14"/>
        <v>0.5346130382880001</v>
      </c>
      <c r="AK209" s="329">
        <f t="shared" si="15"/>
        <v>21.881525488</v>
      </c>
      <c r="AL209" s="329">
        <f t="shared" si="16"/>
        <v>22.416138526288</v>
      </c>
      <c r="AM209" s="329">
        <f t="shared" si="17"/>
        <v>6.519671198634147</v>
      </c>
    </row>
    <row r="210" spans="33:39" ht="12.75">
      <c r="AG210" s="329">
        <f t="shared" si="12"/>
        <v>22.801725691281252</v>
      </c>
      <c r="AH210" s="324">
        <v>165</v>
      </c>
      <c r="AI210" s="628">
        <f t="shared" si="13"/>
        <v>0.0825</v>
      </c>
      <c r="AJ210" s="329">
        <f t="shared" si="14"/>
        <v>0.53750178503125</v>
      </c>
      <c r="AK210" s="329">
        <f t="shared" si="15"/>
        <v>22.264223906250002</v>
      </c>
      <c r="AL210" s="329">
        <f t="shared" si="16"/>
        <v>22.801725691281252</v>
      </c>
      <c r="AM210" s="329">
        <f t="shared" si="17"/>
        <v>6.515173151893939</v>
      </c>
    </row>
    <row r="211" spans="33:39" ht="12.75">
      <c r="AG211" s="329">
        <f t="shared" si="12"/>
        <v>23.192164573942005</v>
      </c>
      <c r="AH211" s="324">
        <v>166</v>
      </c>
      <c r="AI211" s="628">
        <f t="shared" si="13"/>
        <v>0.083</v>
      </c>
      <c r="AJ211" s="329">
        <f t="shared" si="14"/>
        <v>0.540389931942</v>
      </c>
      <c r="AK211" s="329">
        <f t="shared" si="15"/>
        <v>22.651774642000007</v>
      </c>
      <c r="AL211" s="329">
        <f t="shared" si="16"/>
        <v>23.192164573942005</v>
      </c>
      <c r="AM211" s="329">
        <f t="shared" si="17"/>
        <v>6.5107220715903615</v>
      </c>
    </row>
    <row r="212" spans="33:39" ht="12.75">
      <c r="AG212" s="329">
        <f t="shared" si="12"/>
        <v>23.587488256819753</v>
      </c>
      <c r="AH212" s="324">
        <v>167</v>
      </c>
      <c r="AI212" s="628">
        <f t="shared" si="13"/>
        <v>0.0835</v>
      </c>
      <c r="AJ212" s="329">
        <f t="shared" si="14"/>
        <v>0.5432775120697501</v>
      </c>
      <c r="AK212" s="329">
        <f t="shared" si="15"/>
        <v>23.044210744750004</v>
      </c>
      <c r="AL212" s="329">
        <f t="shared" si="16"/>
        <v>23.587488256819753</v>
      </c>
      <c r="AM212" s="329">
        <f t="shared" si="17"/>
        <v>6.506317509817365</v>
      </c>
    </row>
    <row r="213" spans="33:39" ht="12.75">
      <c r="AG213" s="329">
        <f t="shared" si="12"/>
        <v>23.987729822464004</v>
      </c>
      <c r="AH213" s="324">
        <v>168</v>
      </c>
      <c r="AI213" s="628">
        <f t="shared" si="13"/>
        <v>0.084</v>
      </c>
      <c r="AJ213" s="329">
        <f t="shared" si="14"/>
        <v>0.546164558464</v>
      </c>
      <c r="AK213" s="329">
        <f t="shared" si="15"/>
        <v>23.441565264000005</v>
      </c>
      <c r="AL213" s="329">
        <f t="shared" si="16"/>
        <v>23.987729822464004</v>
      </c>
      <c r="AM213" s="329">
        <f t="shared" si="17"/>
        <v>6.501959029333333</v>
      </c>
    </row>
    <row r="214" spans="33:39" ht="12.75">
      <c r="AG214" s="329">
        <f t="shared" si="12"/>
        <v>24.392922353424254</v>
      </c>
      <c r="AH214" s="324">
        <v>169</v>
      </c>
      <c r="AI214" s="628">
        <f t="shared" si="13"/>
        <v>0.0845</v>
      </c>
      <c r="AJ214" s="329">
        <f t="shared" si="14"/>
        <v>0.5490511041742501</v>
      </c>
      <c r="AK214" s="329">
        <f t="shared" si="15"/>
        <v>23.843871249250004</v>
      </c>
      <c r="AL214" s="329">
        <f t="shared" si="16"/>
        <v>24.392922353424254</v>
      </c>
      <c r="AM214" s="329">
        <f t="shared" si="17"/>
        <v>6.497646203245562</v>
      </c>
    </row>
    <row r="215" spans="33:39" ht="12.75">
      <c r="AG215" s="329">
        <f t="shared" si="12"/>
        <v>24.80309893225001</v>
      </c>
      <c r="AH215" s="324">
        <v>170</v>
      </c>
      <c r="AI215" s="628">
        <f t="shared" si="13"/>
        <v>0.085</v>
      </c>
      <c r="AJ215" s="329">
        <f t="shared" si="14"/>
        <v>0.55193718225</v>
      </c>
      <c r="AK215" s="329">
        <f t="shared" si="15"/>
        <v>24.25116175000001</v>
      </c>
      <c r="AL215" s="329">
        <f t="shared" si="16"/>
        <v>24.80309893225001</v>
      </c>
      <c r="AM215" s="329">
        <f t="shared" si="17"/>
        <v>6.493378614705882</v>
      </c>
    </row>
    <row r="216" spans="33:39" ht="12.75">
      <c r="AG216" s="329">
        <f t="shared" si="12"/>
        <v>25.218292641490756</v>
      </c>
      <c r="AH216" s="324">
        <v>171</v>
      </c>
      <c r="AI216" s="628">
        <f t="shared" si="13"/>
        <v>0.0855</v>
      </c>
      <c r="AJ216" s="329">
        <f t="shared" si="14"/>
        <v>0.5548228257407501</v>
      </c>
      <c r="AK216" s="329">
        <f t="shared" si="15"/>
        <v>24.663469815750005</v>
      </c>
      <c r="AL216" s="329">
        <f t="shared" si="16"/>
        <v>25.218292641490756</v>
      </c>
      <c r="AM216" s="329">
        <f t="shared" si="17"/>
        <v>6.489155856616961</v>
      </c>
    </row>
    <row r="217" spans="33:39" ht="12.75">
      <c r="AG217" s="329">
        <f t="shared" si="12"/>
        <v>25.638536563696007</v>
      </c>
      <c r="AH217" s="324">
        <v>172</v>
      </c>
      <c r="AI217" s="628">
        <f t="shared" si="13"/>
        <v>0.08600000000000001</v>
      </c>
      <c r="AJ217" s="329">
        <f t="shared" si="14"/>
        <v>0.5577080676960001</v>
      </c>
      <c r="AK217" s="329">
        <f t="shared" si="15"/>
        <v>25.080828496000006</v>
      </c>
      <c r="AL217" s="329">
        <f t="shared" si="16"/>
        <v>25.638536563696007</v>
      </c>
      <c r="AM217" s="329">
        <f t="shared" si="17"/>
        <v>6.4849775313488385</v>
      </c>
    </row>
    <row r="218" spans="33:39" ht="12.75">
      <c r="AG218" s="329">
        <f t="shared" si="12"/>
        <v>26.063863781415254</v>
      </c>
      <c r="AH218" s="324">
        <v>173</v>
      </c>
      <c r="AI218" s="628">
        <f t="shared" si="13"/>
        <v>0.08650000000000001</v>
      </c>
      <c r="AJ218" s="329">
        <f t="shared" si="14"/>
        <v>0.56059294116525</v>
      </c>
      <c r="AK218" s="329">
        <f t="shared" si="15"/>
        <v>25.503270840250003</v>
      </c>
      <c r="AL218" s="329">
        <f t="shared" si="16"/>
        <v>26.063863781415254</v>
      </c>
      <c r="AM218" s="329">
        <f t="shared" si="17"/>
        <v>6.480843250465318</v>
      </c>
    </row>
    <row r="219" spans="33:39" ht="12.75">
      <c r="AG219" s="329">
        <f t="shared" si="12"/>
        <v>26.494307377198005</v>
      </c>
      <c r="AH219" s="324">
        <v>174</v>
      </c>
      <c r="AI219" s="628">
        <f t="shared" si="13"/>
        <v>0.08700000000000001</v>
      </c>
      <c r="AJ219" s="329">
        <f t="shared" si="14"/>
        <v>0.5634774791980001</v>
      </c>
      <c r="AK219" s="329">
        <f t="shared" si="15"/>
        <v>25.930829898000006</v>
      </c>
      <c r="AL219" s="329">
        <f t="shared" si="16"/>
        <v>26.494307377198005</v>
      </c>
      <c r="AM219" s="329">
        <f t="shared" si="17"/>
        <v>6.47675263445977</v>
      </c>
    </row>
    <row r="220" spans="33:39" ht="12.75">
      <c r="AG220" s="329">
        <f t="shared" si="12"/>
        <v>26.929900433593755</v>
      </c>
      <c r="AH220" s="324">
        <v>175</v>
      </c>
      <c r="AI220" s="628">
        <f t="shared" si="13"/>
        <v>0.08750000000000001</v>
      </c>
      <c r="AJ220" s="329">
        <f t="shared" si="14"/>
        <v>0.5663617148437501</v>
      </c>
      <c r="AK220" s="329">
        <f t="shared" si="15"/>
        <v>26.363538718750004</v>
      </c>
      <c r="AL220" s="329">
        <f t="shared" si="16"/>
        <v>26.929900433593755</v>
      </c>
      <c r="AM220" s="329">
        <f t="shared" si="17"/>
        <v>6.4727053125000005</v>
      </c>
    </row>
    <row r="221" spans="33:39" ht="12.75">
      <c r="AG221" s="329">
        <f t="shared" si="12"/>
        <v>27.370676033151998</v>
      </c>
      <c r="AH221" s="324">
        <v>176</v>
      </c>
      <c r="AI221" s="628">
        <f t="shared" si="13"/>
        <v>0.088</v>
      </c>
      <c r="AJ221" s="329">
        <f t="shared" si="14"/>
        <v>0.569245681152</v>
      </c>
      <c r="AK221" s="329">
        <f t="shared" si="15"/>
        <v>26.801430351999997</v>
      </c>
      <c r="AL221" s="329">
        <f t="shared" si="16"/>
        <v>27.370676033151998</v>
      </c>
      <c r="AM221" s="329">
        <f t="shared" si="17"/>
        <v>6.468700922181819</v>
      </c>
    </row>
    <row r="222" spans="33:39" ht="12.75">
      <c r="AG222" s="329">
        <f t="shared" si="12"/>
        <v>27.81666725842225</v>
      </c>
      <c r="AH222" s="324">
        <v>177</v>
      </c>
      <c r="AI222" s="628">
        <f t="shared" si="13"/>
        <v>0.0885</v>
      </c>
      <c r="AJ222" s="329">
        <f t="shared" si="14"/>
        <v>0.57212941117225</v>
      </c>
      <c r="AK222" s="329">
        <f t="shared" si="15"/>
        <v>27.24453784725</v>
      </c>
      <c r="AL222" s="329">
        <f t="shared" si="16"/>
        <v>27.81666725842225</v>
      </c>
      <c r="AM222" s="329">
        <f t="shared" si="17"/>
        <v>6.464739109290961</v>
      </c>
    </row>
    <row r="223" spans="33:39" ht="12.75">
      <c r="AG223" s="329">
        <f t="shared" si="12"/>
        <v>28.267907191954</v>
      </c>
      <c r="AH223" s="324">
        <v>178</v>
      </c>
      <c r="AI223" s="628">
        <f t="shared" si="13"/>
        <v>0.089</v>
      </c>
      <c r="AJ223" s="329">
        <f t="shared" si="14"/>
        <v>0.575012937954</v>
      </c>
      <c r="AK223" s="329">
        <f t="shared" si="15"/>
        <v>27.692894254</v>
      </c>
      <c r="AL223" s="329">
        <f t="shared" si="16"/>
        <v>28.267907191954</v>
      </c>
      <c r="AM223" s="329">
        <f t="shared" si="17"/>
        <v>6.460819527573034</v>
      </c>
    </row>
    <row r="224" spans="33:39" ht="12.75">
      <c r="AG224" s="329">
        <f t="shared" si="12"/>
        <v>28.72442891629675</v>
      </c>
      <c r="AH224" s="324">
        <v>179</v>
      </c>
      <c r="AI224" s="628">
        <f t="shared" si="13"/>
        <v>0.0895</v>
      </c>
      <c r="AJ224" s="329">
        <f t="shared" si="14"/>
        <v>0.5778962945467501</v>
      </c>
      <c r="AK224" s="329">
        <f t="shared" si="15"/>
        <v>28.146532621749998</v>
      </c>
      <c r="AL224" s="329">
        <f t="shared" si="16"/>
        <v>28.72442891629675</v>
      </c>
      <c r="AM224" s="329">
        <f t="shared" si="17"/>
        <v>6.456941838511174</v>
      </c>
    </row>
    <row r="225" spans="33:39" ht="12.75">
      <c r="AG225" s="329">
        <f t="shared" si="12"/>
        <v>29.186265514</v>
      </c>
      <c r="AH225" s="324">
        <v>180</v>
      </c>
      <c r="AI225" s="628">
        <f t="shared" si="13"/>
        <v>0.09</v>
      </c>
      <c r="AJ225" s="329">
        <f t="shared" si="14"/>
        <v>0.580779514</v>
      </c>
      <c r="AK225" s="329">
        <f t="shared" si="15"/>
        <v>28.605486</v>
      </c>
      <c r="AL225" s="329">
        <f t="shared" si="16"/>
        <v>29.186265514</v>
      </c>
      <c r="AM225" s="329">
        <f t="shared" si="17"/>
        <v>6.453105711111112</v>
      </c>
    </row>
    <row r="226" spans="33:39" ht="12.75">
      <c r="AG226" s="329">
        <f t="shared" si="12"/>
        <v>29.65345006761325</v>
      </c>
      <c r="AH226" s="324">
        <v>181</v>
      </c>
      <c r="AI226" s="628">
        <f t="shared" si="13"/>
        <v>0.0905</v>
      </c>
      <c r="AJ226" s="329">
        <f t="shared" si="14"/>
        <v>0.58366262936325</v>
      </c>
      <c r="AK226" s="329">
        <f t="shared" si="15"/>
        <v>29.06978743825</v>
      </c>
      <c r="AL226" s="329">
        <f t="shared" si="16"/>
        <v>29.65345006761325</v>
      </c>
      <c r="AM226" s="329">
        <f t="shared" si="17"/>
        <v>6.44931082169337</v>
      </c>
    </row>
    <row r="227" spans="33:39" ht="12.75">
      <c r="AG227" s="329">
        <f t="shared" si="12"/>
        <v>30.126015659686004</v>
      </c>
      <c r="AH227" s="324">
        <v>182</v>
      </c>
      <c r="AI227" s="628">
        <f t="shared" si="13"/>
        <v>0.091</v>
      </c>
      <c r="AJ227" s="329">
        <f t="shared" si="14"/>
        <v>0.586545673686</v>
      </c>
      <c r="AK227" s="329">
        <f t="shared" si="15"/>
        <v>29.539469986000004</v>
      </c>
      <c r="AL227" s="329">
        <f t="shared" si="16"/>
        <v>30.126015659686004</v>
      </c>
      <c r="AM227" s="329">
        <f t="shared" si="17"/>
        <v>6.445556853692308</v>
      </c>
    </row>
    <row r="228" spans="33:39" ht="12.75">
      <c r="AG228" s="329">
        <f t="shared" si="12"/>
        <v>30.603995372767745</v>
      </c>
      <c r="AH228" s="324">
        <v>183</v>
      </c>
      <c r="AI228" s="628">
        <f t="shared" si="13"/>
        <v>0.0915</v>
      </c>
      <c r="AJ228" s="329">
        <f t="shared" si="14"/>
        <v>0.5894286800177501</v>
      </c>
      <c r="AK228" s="329">
        <f t="shared" si="15"/>
        <v>30.014566692749995</v>
      </c>
      <c r="AL228" s="329">
        <f t="shared" si="16"/>
        <v>30.603995372767745</v>
      </c>
      <c r="AM228" s="329">
        <f t="shared" si="17"/>
        <v>6.44184349746175</v>
      </c>
    </row>
    <row r="229" spans="33:39" ht="12.75">
      <c r="AG229" s="329">
        <f t="shared" si="12"/>
        <v>31.087422289407996</v>
      </c>
      <c r="AH229" s="324">
        <v>184</v>
      </c>
      <c r="AI229" s="628">
        <f t="shared" si="13"/>
        <v>0.092</v>
      </c>
      <c r="AJ229" s="329">
        <f t="shared" si="14"/>
        <v>0.5923116814080001</v>
      </c>
      <c r="AK229" s="329">
        <f t="shared" si="15"/>
        <v>30.495110607999997</v>
      </c>
      <c r="AL229" s="329">
        <f t="shared" si="16"/>
        <v>31.087422289407996</v>
      </c>
      <c r="AM229" s="329">
        <f t="shared" si="17"/>
        <v>6.438170450086957</v>
      </c>
    </row>
    <row r="230" spans="33:39" ht="12.75">
      <c r="AG230" s="329">
        <f t="shared" si="12"/>
        <v>31.576329492156244</v>
      </c>
      <c r="AH230" s="324">
        <v>185</v>
      </c>
      <c r="AI230" s="628">
        <f t="shared" si="13"/>
        <v>0.0925</v>
      </c>
      <c r="AJ230" s="329">
        <f t="shared" si="14"/>
        <v>0.59519471090625</v>
      </c>
      <c r="AK230" s="329">
        <f t="shared" si="15"/>
        <v>30.981134781249995</v>
      </c>
      <c r="AL230" s="329">
        <f t="shared" si="16"/>
        <v>31.576329492156244</v>
      </c>
      <c r="AM230" s="329">
        <f t="shared" si="17"/>
        <v>6.434537415202702</v>
      </c>
    </row>
    <row r="231" spans="33:39" ht="12.75">
      <c r="AG231" s="329">
        <f t="shared" si="12"/>
        <v>32.070750063562</v>
      </c>
      <c r="AH231" s="324">
        <v>186</v>
      </c>
      <c r="AI231" s="628">
        <f t="shared" si="13"/>
        <v>0.093</v>
      </c>
      <c r="AJ231" s="329">
        <f t="shared" si="14"/>
        <v>0.598077801562</v>
      </c>
      <c r="AK231" s="329">
        <f t="shared" si="15"/>
        <v>31.472672262000003</v>
      </c>
      <c r="AL231" s="329">
        <f t="shared" si="16"/>
        <v>32.070750063562</v>
      </c>
      <c r="AM231" s="329">
        <f t="shared" si="17"/>
        <v>6.430944102817204</v>
      </c>
    </row>
    <row r="232" spans="33:39" ht="12.75">
      <c r="AG232" s="329">
        <f t="shared" si="12"/>
        <v>32.57071708617475</v>
      </c>
      <c r="AH232" s="324">
        <v>187</v>
      </c>
      <c r="AI232" s="628">
        <f t="shared" si="13"/>
        <v>0.0935</v>
      </c>
      <c r="AJ232" s="329">
        <f t="shared" si="14"/>
        <v>0.60096098642475</v>
      </c>
      <c r="AK232" s="329">
        <f t="shared" si="15"/>
        <v>31.96975609975</v>
      </c>
      <c r="AL232" s="329">
        <f t="shared" si="16"/>
        <v>32.57071708617475</v>
      </c>
      <c r="AM232" s="329">
        <f t="shared" si="17"/>
        <v>6.427390229141712</v>
      </c>
    </row>
    <row r="233" spans="33:39" ht="12.75">
      <c r="AG233" s="329">
        <f t="shared" si="12"/>
        <v>33.076263642544</v>
      </c>
      <c r="AH233" s="324">
        <v>188</v>
      </c>
      <c r="AI233" s="628">
        <f t="shared" si="13"/>
        <v>0.094</v>
      </c>
      <c r="AJ233" s="329">
        <f t="shared" si="14"/>
        <v>0.603844298544</v>
      </c>
      <c r="AK233" s="329">
        <f t="shared" si="15"/>
        <v>32.472419344</v>
      </c>
      <c r="AL233" s="329">
        <f t="shared" si="16"/>
        <v>33.076263642544</v>
      </c>
      <c r="AM233" s="329">
        <f t="shared" si="17"/>
        <v>6.423875516425532</v>
      </c>
    </row>
    <row r="234" spans="33:39" ht="12.75">
      <c r="AG234" s="329">
        <f t="shared" si="12"/>
        <v>33.587422815219256</v>
      </c>
      <c r="AH234" s="324">
        <v>189</v>
      </c>
      <c r="AI234" s="628">
        <f t="shared" si="13"/>
        <v>0.0945</v>
      </c>
      <c r="AJ234" s="329">
        <f t="shared" si="14"/>
        <v>0.60672777096925</v>
      </c>
      <c r="AK234" s="329">
        <f t="shared" si="15"/>
        <v>32.980695044250005</v>
      </c>
      <c r="AL234" s="329">
        <f t="shared" si="16"/>
        <v>33.587422815219256</v>
      </c>
      <c r="AM234" s="329">
        <f t="shared" si="17"/>
        <v>6.4203996927962965</v>
      </c>
    </row>
    <row r="235" spans="33:39" ht="12.75">
      <c r="AG235" s="329">
        <f t="shared" si="12"/>
        <v>34.10422768675</v>
      </c>
      <c r="AH235" s="324">
        <v>190</v>
      </c>
      <c r="AI235" s="628">
        <f t="shared" si="13"/>
        <v>0.095</v>
      </c>
      <c r="AJ235" s="329">
        <f t="shared" si="14"/>
        <v>0.6096114367500001</v>
      </c>
      <c r="AK235" s="329">
        <f t="shared" si="15"/>
        <v>33.49461625</v>
      </c>
      <c r="AL235" s="329">
        <f t="shared" si="16"/>
        <v>34.10422768675</v>
      </c>
      <c r="AM235" s="329">
        <f t="shared" si="17"/>
        <v>6.416962492105264</v>
      </c>
    </row>
    <row r="236" spans="33:39" ht="12.75">
      <c r="AG236" s="329">
        <f t="shared" si="12"/>
        <v>34.62671133968575</v>
      </c>
      <c r="AH236" s="324">
        <v>191</v>
      </c>
      <c r="AI236" s="628">
        <f t="shared" si="13"/>
        <v>0.0955</v>
      </c>
      <c r="AJ236" s="329">
        <f t="shared" si="14"/>
        <v>0.6124953289357501</v>
      </c>
      <c r="AK236" s="329">
        <f t="shared" si="15"/>
        <v>34.01421601075</v>
      </c>
      <c r="AL236" s="329">
        <f t="shared" si="16"/>
        <v>34.62671133968575</v>
      </c>
      <c r="AM236" s="329">
        <f t="shared" si="17"/>
        <v>6.413563653777488</v>
      </c>
    </row>
    <row r="237" spans="33:39" ht="12.75">
      <c r="AG237" s="329">
        <f aca="true" t="shared" si="18" ref="AG237:AG300">AL237</f>
        <v>35.154906856576</v>
      </c>
      <c r="AH237" s="324">
        <v>192</v>
      </c>
      <c r="AI237" s="628">
        <f t="shared" si="13"/>
        <v>0.096</v>
      </c>
      <c r="AJ237" s="329">
        <f t="shared" si="14"/>
        <v>0.615379480576</v>
      </c>
      <c r="AK237" s="329">
        <f t="shared" si="15"/>
        <v>34.539527375999995</v>
      </c>
      <c r="AL237" s="329">
        <f t="shared" si="16"/>
        <v>35.154906856576</v>
      </c>
      <c r="AM237" s="329">
        <f t="shared" si="17"/>
        <v>6.410202922666667</v>
      </c>
    </row>
    <row r="238" spans="33:39" ht="12.75">
      <c r="AG238" s="329">
        <f t="shared" si="18"/>
        <v>35.68884731997026</v>
      </c>
      <c r="AH238" s="324">
        <v>193</v>
      </c>
      <c r="AI238" s="628">
        <f aca="true" t="shared" si="19" ref="AI238:AI301">AH238*$AH$43</f>
        <v>0.0965</v>
      </c>
      <c r="AJ238" s="329">
        <f aca="true" t="shared" si="20" ref="AJ238:AJ301">$AJ$35*AI238^3+$AJ$36*AI238^2+$AJ$37*AI238+$AJ$38</f>
        <v>0.61826392472025</v>
      </c>
      <c r="AK238" s="329">
        <f aca="true" t="shared" si="21" ref="AK238:AK301">$AM$35*AI238^3+$AM$36*AI238^2+$AM$37*AI238+$AM$38</f>
        <v>35.070583395250004</v>
      </c>
      <c r="AL238" s="329">
        <f aca="true" t="shared" si="22" ref="AL238:AL301">AJ238+AK238</f>
        <v>35.68884731997026</v>
      </c>
      <c r="AM238" s="329">
        <f t="shared" si="17"/>
        <v>6.406880048914508</v>
      </c>
    </row>
    <row r="239" spans="33:39" ht="12.75">
      <c r="AG239" s="329">
        <f t="shared" si="18"/>
        <v>36.228565812418</v>
      </c>
      <c r="AH239" s="324">
        <v>194</v>
      </c>
      <c r="AI239" s="628">
        <f t="shared" si="19"/>
        <v>0.097</v>
      </c>
      <c r="AJ239" s="329">
        <f t="shared" si="20"/>
        <v>0.621148694418</v>
      </c>
      <c r="AK239" s="329">
        <f t="shared" si="21"/>
        <v>35.607417118</v>
      </c>
      <c r="AL239" s="329">
        <f t="shared" si="22"/>
        <v>36.228565812418</v>
      </c>
      <c r="AM239" s="329">
        <f aca="true" t="shared" si="23" ref="AM239:AM302">AJ239/AI239</f>
        <v>6.403594787814433</v>
      </c>
    </row>
    <row r="240" spans="33:39" ht="12.75">
      <c r="AG240" s="329">
        <f t="shared" si="18"/>
        <v>36.77409541646875</v>
      </c>
      <c r="AH240" s="324">
        <v>195</v>
      </c>
      <c r="AI240" s="628">
        <f t="shared" si="19"/>
        <v>0.0975</v>
      </c>
      <c r="AJ240" s="329">
        <f t="shared" si="20"/>
        <v>0.6240338227187501</v>
      </c>
      <c r="AK240" s="329">
        <f t="shared" si="21"/>
        <v>36.150061593749996</v>
      </c>
      <c r="AL240" s="329">
        <f t="shared" si="22"/>
        <v>36.77409541646875</v>
      </c>
      <c r="AM240" s="329">
        <f t="shared" si="23"/>
        <v>6.400346899679488</v>
      </c>
    </row>
    <row r="241" spans="33:39" ht="12.75">
      <c r="AG241" s="329">
        <f t="shared" si="18"/>
        <v>37.32546921467201</v>
      </c>
      <c r="AH241" s="324">
        <v>196</v>
      </c>
      <c r="AI241" s="628">
        <f t="shared" si="19"/>
        <v>0.098</v>
      </c>
      <c r="AJ241" s="329">
        <f t="shared" si="20"/>
        <v>0.6269193426720001</v>
      </c>
      <c r="AK241" s="329">
        <f t="shared" si="21"/>
        <v>36.69854987200001</v>
      </c>
      <c r="AL241" s="329">
        <f t="shared" si="22"/>
        <v>37.32546921467201</v>
      </c>
      <c r="AM241" s="329">
        <f t="shared" si="23"/>
        <v>6.397136149714287</v>
      </c>
    </row>
    <row r="242" spans="33:39" ht="12.75">
      <c r="AG242" s="329">
        <f t="shared" si="18"/>
        <v>37.88272028957726</v>
      </c>
      <c r="AH242" s="324">
        <v>197</v>
      </c>
      <c r="AI242" s="628">
        <f t="shared" si="19"/>
        <v>0.0985</v>
      </c>
      <c r="AJ242" s="329">
        <f t="shared" si="20"/>
        <v>0.62980528732725</v>
      </c>
      <c r="AK242" s="329">
        <f t="shared" si="21"/>
        <v>37.252915002250006</v>
      </c>
      <c r="AL242" s="329">
        <f t="shared" si="22"/>
        <v>37.88272028957726</v>
      </c>
      <c r="AM242" s="329">
        <f t="shared" si="23"/>
        <v>6.393962307890863</v>
      </c>
    </row>
    <row r="243" spans="33:39" ht="12.75">
      <c r="AG243" s="329">
        <f t="shared" si="18"/>
        <v>38.445881723734004</v>
      </c>
      <c r="AH243" s="324">
        <v>198</v>
      </c>
      <c r="AI243" s="628">
        <f t="shared" si="19"/>
        <v>0.099</v>
      </c>
      <c r="AJ243" s="329">
        <f t="shared" si="20"/>
        <v>0.632691689734</v>
      </c>
      <c r="AK243" s="329">
        <f t="shared" si="21"/>
        <v>37.813190034</v>
      </c>
      <c r="AL243" s="329">
        <f t="shared" si="22"/>
        <v>38.445881723734004</v>
      </c>
      <c r="AM243" s="329">
        <f t="shared" si="23"/>
        <v>6.390825148828283</v>
      </c>
    </row>
    <row r="244" spans="33:39" ht="12.75">
      <c r="AG244" s="329">
        <f t="shared" si="18"/>
        <v>39.01498659969176</v>
      </c>
      <c r="AH244" s="324">
        <v>199</v>
      </c>
      <c r="AI244" s="628">
        <f t="shared" si="19"/>
        <v>0.0995</v>
      </c>
      <c r="AJ244" s="329">
        <f t="shared" si="20"/>
        <v>0.6355785829417502</v>
      </c>
      <c r="AK244" s="329">
        <f t="shared" si="21"/>
        <v>38.37940801675001</v>
      </c>
      <c r="AL244" s="329">
        <f t="shared" si="22"/>
        <v>39.01498659969176</v>
      </c>
      <c r="AM244" s="329">
        <f t="shared" si="23"/>
        <v>6.387724451675881</v>
      </c>
    </row>
    <row r="245" spans="33:39" ht="12.75">
      <c r="AG245" s="329">
        <f t="shared" si="18"/>
        <v>39.59006800000001</v>
      </c>
      <c r="AH245" s="324">
        <v>200</v>
      </c>
      <c r="AI245" s="628">
        <f t="shared" si="19"/>
        <v>0.1</v>
      </c>
      <c r="AJ245" s="329">
        <f t="shared" si="20"/>
        <v>0.6384660000000001</v>
      </c>
      <c r="AK245" s="329">
        <f t="shared" si="21"/>
        <v>38.95160200000001</v>
      </c>
      <c r="AL245" s="329">
        <f t="shared" si="22"/>
        <v>39.59006800000001</v>
      </c>
      <c r="AM245" s="329">
        <f t="shared" si="23"/>
        <v>6.38466</v>
      </c>
    </row>
    <row r="246" spans="33:39" ht="12.75">
      <c r="AG246" s="329">
        <f t="shared" si="18"/>
        <v>40.17115900720825</v>
      </c>
      <c r="AH246" s="324">
        <v>201</v>
      </c>
      <c r="AI246" s="628">
        <f t="shared" si="19"/>
        <v>0.1005</v>
      </c>
      <c r="AJ246" s="329">
        <f t="shared" si="20"/>
        <v>0.6413539739582501</v>
      </c>
      <c r="AK246" s="329">
        <f t="shared" si="21"/>
        <v>39.52980503325</v>
      </c>
      <c r="AL246" s="329">
        <f t="shared" si="22"/>
        <v>40.17115900720825</v>
      </c>
      <c r="AM246" s="329">
        <f t="shared" si="23"/>
        <v>6.38163158167413</v>
      </c>
    </row>
    <row r="247" spans="33:39" ht="12.75">
      <c r="AG247" s="329">
        <f t="shared" si="18"/>
        <v>40.758292703866005</v>
      </c>
      <c r="AH247" s="324">
        <v>202</v>
      </c>
      <c r="AI247" s="628">
        <f t="shared" si="19"/>
        <v>0.101</v>
      </c>
      <c r="AJ247" s="329">
        <f t="shared" si="20"/>
        <v>0.644242537866</v>
      </c>
      <c r="AK247" s="329">
        <f t="shared" si="21"/>
        <v>40.114050166000006</v>
      </c>
      <c r="AL247" s="329">
        <f t="shared" si="22"/>
        <v>40.758292703866005</v>
      </c>
      <c r="AM247" s="329">
        <f t="shared" si="23"/>
        <v>6.378638988772277</v>
      </c>
    </row>
    <row r="248" spans="33:39" ht="12.75">
      <c r="AG248" s="329">
        <f t="shared" si="18"/>
        <v>41.35150217252275</v>
      </c>
      <c r="AH248" s="324">
        <v>203</v>
      </c>
      <c r="AI248" s="628">
        <f t="shared" si="19"/>
        <v>0.1015</v>
      </c>
      <c r="AJ248" s="329">
        <f t="shared" si="20"/>
        <v>0.64713172477275</v>
      </c>
      <c r="AK248" s="329">
        <f t="shared" si="21"/>
        <v>40.70437044775</v>
      </c>
      <c r="AL248" s="329">
        <f t="shared" si="22"/>
        <v>41.35150217252275</v>
      </c>
      <c r="AM248" s="329">
        <f t="shared" si="23"/>
        <v>6.375682017465517</v>
      </c>
    </row>
    <row r="249" spans="33:39" ht="12.75">
      <c r="AG249" s="329">
        <f t="shared" si="18"/>
        <v>41.95082049572801</v>
      </c>
      <c r="AH249" s="324">
        <v>204</v>
      </c>
      <c r="AI249" s="628">
        <f t="shared" si="19"/>
        <v>0.10200000000000001</v>
      </c>
      <c r="AJ249" s="329">
        <f t="shared" si="20"/>
        <v>0.6500215677280001</v>
      </c>
      <c r="AK249" s="329">
        <f t="shared" si="21"/>
        <v>41.30079892800001</v>
      </c>
      <c r="AL249" s="329">
        <f t="shared" si="22"/>
        <v>41.95082049572801</v>
      </c>
      <c r="AM249" s="329">
        <f t="shared" si="23"/>
        <v>6.3727604679215695</v>
      </c>
    </row>
    <row r="250" spans="33:39" ht="12.75">
      <c r="AG250" s="329">
        <f t="shared" si="18"/>
        <v>42.556280756031256</v>
      </c>
      <c r="AH250" s="324">
        <v>205</v>
      </c>
      <c r="AI250" s="628">
        <f t="shared" si="19"/>
        <v>0.10250000000000001</v>
      </c>
      <c r="AJ250" s="329">
        <f t="shared" si="20"/>
        <v>0.6529120997812501</v>
      </c>
      <c r="AK250" s="329">
        <f t="shared" si="21"/>
        <v>41.90336865625001</v>
      </c>
      <c r="AL250" s="329">
        <f t="shared" si="22"/>
        <v>42.556280756031256</v>
      </c>
      <c r="AM250" s="329">
        <f t="shared" si="23"/>
        <v>6.3698741442073175</v>
      </c>
    </row>
    <row r="251" spans="33:39" ht="12.75">
      <c r="AG251" s="329">
        <f t="shared" si="18"/>
        <v>43.16791603598202</v>
      </c>
      <c r="AH251" s="324">
        <v>206</v>
      </c>
      <c r="AI251" s="628">
        <f t="shared" si="19"/>
        <v>0.10300000000000001</v>
      </c>
      <c r="AJ251" s="329">
        <f t="shared" si="20"/>
        <v>0.6558033539820001</v>
      </c>
      <c r="AK251" s="329">
        <f t="shared" si="21"/>
        <v>42.512112682000016</v>
      </c>
      <c r="AL251" s="329">
        <f t="shared" si="22"/>
        <v>43.16791603598202</v>
      </c>
      <c r="AM251" s="329">
        <f t="shared" si="23"/>
        <v>6.367022854194175</v>
      </c>
    </row>
    <row r="252" spans="33:39" ht="12.75">
      <c r="AG252" s="329">
        <f t="shared" si="18"/>
        <v>43.78575941812976</v>
      </c>
      <c r="AH252" s="324">
        <v>207</v>
      </c>
      <c r="AI252" s="628">
        <f t="shared" si="19"/>
        <v>0.10350000000000001</v>
      </c>
      <c r="AJ252" s="329">
        <f t="shared" si="20"/>
        <v>0.65869536337975</v>
      </c>
      <c r="AK252" s="329">
        <f t="shared" si="21"/>
        <v>43.12706405475001</v>
      </c>
      <c r="AL252" s="329">
        <f t="shared" si="22"/>
        <v>43.78575941812976</v>
      </c>
      <c r="AM252" s="329">
        <f t="shared" si="23"/>
        <v>6.364206409466183</v>
      </c>
    </row>
    <row r="253" spans="33:39" ht="12.75">
      <c r="AG253" s="329">
        <f t="shared" si="18"/>
        <v>44.40984398502401</v>
      </c>
      <c r="AH253" s="324">
        <v>208</v>
      </c>
      <c r="AI253" s="628">
        <f t="shared" si="19"/>
        <v>0.10400000000000001</v>
      </c>
      <c r="AJ253" s="329">
        <f t="shared" si="20"/>
        <v>0.6615881610240001</v>
      </c>
      <c r="AK253" s="329">
        <f t="shared" si="21"/>
        <v>43.74825582400001</v>
      </c>
      <c r="AL253" s="329">
        <f t="shared" si="22"/>
        <v>44.40984398502401</v>
      </c>
      <c r="AM253" s="329">
        <f t="shared" si="23"/>
        <v>6.36142462523077</v>
      </c>
    </row>
    <row r="254" spans="33:39" ht="12.75">
      <c r="AG254" s="329">
        <f t="shared" si="18"/>
        <v>45.04020281921424</v>
      </c>
      <c r="AH254" s="324">
        <v>209</v>
      </c>
      <c r="AI254" s="628">
        <f t="shared" si="19"/>
        <v>0.1045</v>
      </c>
      <c r="AJ254" s="329">
        <f t="shared" si="20"/>
        <v>0.66448177996425</v>
      </c>
      <c r="AK254" s="329">
        <f t="shared" si="21"/>
        <v>44.37572103924999</v>
      </c>
      <c r="AL254" s="329">
        <f t="shared" si="22"/>
        <v>45.04020281921424</v>
      </c>
      <c r="AM254" s="329">
        <f t="shared" si="23"/>
        <v>6.358677320232057</v>
      </c>
    </row>
    <row r="255" spans="33:39" ht="12.75">
      <c r="AG255" s="329">
        <f t="shared" si="18"/>
        <v>45.67686900324999</v>
      </c>
      <c r="AH255" s="324">
        <v>210</v>
      </c>
      <c r="AI255" s="628">
        <f t="shared" si="19"/>
        <v>0.105</v>
      </c>
      <c r="AJ255" s="329">
        <f t="shared" si="20"/>
        <v>0.66737625325</v>
      </c>
      <c r="AK255" s="329">
        <f t="shared" si="21"/>
        <v>45.00949274999999</v>
      </c>
      <c r="AL255" s="329">
        <f t="shared" si="22"/>
        <v>45.67686900324999</v>
      </c>
      <c r="AM255" s="329">
        <f t="shared" si="23"/>
        <v>6.355964316666667</v>
      </c>
    </row>
    <row r="256" spans="33:39" ht="12.75">
      <c r="AG256" s="329">
        <f t="shared" si="18"/>
        <v>46.319875619680744</v>
      </c>
      <c r="AH256" s="324">
        <v>211</v>
      </c>
      <c r="AI256" s="628">
        <f t="shared" si="19"/>
        <v>0.1055</v>
      </c>
      <c r="AJ256" s="329">
        <f t="shared" si="20"/>
        <v>0.6702716139307501</v>
      </c>
      <c r="AK256" s="329">
        <f t="shared" si="21"/>
        <v>45.64960400574999</v>
      </c>
      <c r="AL256" s="329">
        <f t="shared" si="22"/>
        <v>46.319875619680744</v>
      </c>
      <c r="AM256" s="329">
        <f t="shared" si="23"/>
        <v>6.353285440101897</v>
      </c>
    </row>
    <row r="257" spans="33:39" ht="12.75">
      <c r="AG257" s="329">
        <f t="shared" si="18"/>
        <v>46.96925575105599</v>
      </c>
      <c r="AH257" s="324">
        <v>212</v>
      </c>
      <c r="AI257" s="628">
        <f t="shared" si="19"/>
        <v>0.106</v>
      </c>
      <c r="AJ257" s="329">
        <f t="shared" si="20"/>
        <v>0.673167895056</v>
      </c>
      <c r="AK257" s="329">
        <f t="shared" si="21"/>
        <v>46.29608785599999</v>
      </c>
      <c r="AL257" s="329">
        <f t="shared" si="22"/>
        <v>46.96925575105599</v>
      </c>
      <c r="AM257" s="329">
        <f t="shared" si="23"/>
        <v>6.350640519396227</v>
      </c>
    </row>
    <row r="258" spans="33:39" ht="12.75">
      <c r="AG258" s="329">
        <f t="shared" si="18"/>
        <v>47.62504247992525</v>
      </c>
      <c r="AH258" s="324">
        <v>213</v>
      </c>
      <c r="AI258" s="628">
        <f t="shared" si="19"/>
        <v>0.1065</v>
      </c>
      <c r="AJ258" s="329">
        <f t="shared" si="20"/>
        <v>0.67606512967525</v>
      </c>
      <c r="AK258" s="329">
        <f t="shared" si="21"/>
        <v>46.94897735025</v>
      </c>
      <c r="AL258" s="329">
        <f t="shared" si="22"/>
        <v>47.62504247992525</v>
      </c>
      <c r="AM258" s="329">
        <f t="shared" si="23"/>
        <v>6.348029386622066</v>
      </c>
    </row>
    <row r="259" spans="33:39" ht="12.75">
      <c r="AG259" s="329">
        <f t="shared" si="18"/>
        <v>48.287268888837986</v>
      </c>
      <c r="AH259" s="324">
        <v>214</v>
      </c>
      <c r="AI259" s="628">
        <f t="shared" si="19"/>
        <v>0.107</v>
      </c>
      <c r="AJ259" s="329">
        <f t="shared" si="20"/>
        <v>0.678963350838</v>
      </c>
      <c r="AK259" s="329">
        <f t="shared" si="21"/>
        <v>47.60830553799999</v>
      </c>
      <c r="AL259" s="329">
        <f t="shared" si="22"/>
        <v>48.287268888837986</v>
      </c>
      <c r="AM259" s="329">
        <f t="shared" si="23"/>
        <v>6.345451876990654</v>
      </c>
    </row>
    <row r="260" spans="33:39" ht="12.75">
      <c r="AG260" s="329">
        <f t="shared" si="18"/>
        <v>48.95596806034375</v>
      </c>
      <c r="AH260" s="324">
        <v>215</v>
      </c>
      <c r="AI260" s="628">
        <f t="shared" si="19"/>
        <v>0.1075</v>
      </c>
      <c r="AJ260" s="329">
        <f t="shared" si="20"/>
        <v>0.68186259159375</v>
      </c>
      <c r="AK260" s="329">
        <f t="shared" si="21"/>
        <v>48.27410546875</v>
      </c>
      <c r="AL260" s="329">
        <f t="shared" si="22"/>
        <v>48.95596806034375</v>
      </c>
      <c r="AM260" s="329">
        <f t="shared" si="23"/>
        <v>6.34290782877907</v>
      </c>
    </row>
    <row r="261" spans="33:39" ht="12.75">
      <c r="AG261" s="329">
        <f t="shared" si="18"/>
        <v>49.63117307699199</v>
      </c>
      <c r="AH261" s="324">
        <v>216</v>
      </c>
      <c r="AI261" s="628">
        <f t="shared" si="19"/>
        <v>0.108</v>
      </c>
      <c r="AJ261" s="329">
        <f t="shared" si="20"/>
        <v>0.684762884992</v>
      </c>
      <c r="AK261" s="329">
        <f t="shared" si="21"/>
        <v>48.946410191999995</v>
      </c>
      <c r="AL261" s="329">
        <f t="shared" si="22"/>
        <v>49.63117307699199</v>
      </c>
      <c r="AM261" s="329">
        <f t="shared" si="23"/>
        <v>6.340397083259259</v>
      </c>
    </row>
    <row r="262" spans="33:39" ht="12.75">
      <c r="AG262" s="329">
        <f t="shared" si="18"/>
        <v>50.31291702133225</v>
      </c>
      <c r="AH262" s="324">
        <v>217</v>
      </c>
      <c r="AI262" s="628">
        <f t="shared" si="19"/>
        <v>0.1085</v>
      </c>
      <c r="AJ262" s="329">
        <f t="shared" si="20"/>
        <v>0.68766426408225</v>
      </c>
      <c r="AK262" s="329">
        <f t="shared" si="21"/>
        <v>49.625252757249996</v>
      </c>
      <c r="AL262" s="329">
        <f t="shared" si="22"/>
        <v>50.31291702133225</v>
      </c>
      <c r="AM262" s="329">
        <f t="shared" si="23"/>
        <v>6.337919484629032</v>
      </c>
    </row>
    <row r="263" spans="33:39" ht="12.75">
      <c r="AG263" s="329">
        <f t="shared" si="18"/>
        <v>51.001232975913986</v>
      </c>
      <c r="AH263" s="324">
        <v>218</v>
      </c>
      <c r="AI263" s="628">
        <f t="shared" si="19"/>
        <v>0.109</v>
      </c>
      <c r="AJ263" s="329">
        <f t="shared" si="20"/>
        <v>0.690566761914</v>
      </c>
      <c r="AK263" s="329">
        <f t="shared" si="21"/>
        <v>50.31066621399999</v>
      </c>
      <c r="AL263" s="329">
        <f t="shared" si="22"/>
        <v>51.001232975913986</v>
      </c>
      <c r="AM263" s="329">
        <f t="shared" si="23"/>
        <v>6.335474879944955</v>
      </c>
    </row>
    <row r="264" spans="33:39" ht="12.75">
      <c r="AG264" s="329">
        <f t="shared" si="18"/>
        <v>51.69615402328675</v>
      </c>
      <c r="AH264" s="324">
        <v>219</v>
      </c>
      <c r="AI264" s="628">
        <f t="shared" si="19"/>
        <v>0.1095</v>
      </c>
      <c r="AJ264" s="329">
        <f t="shared" si="20"/>
        <v>0.69347041153675</v>
      </c>
      <c r="AK264" s="329">
        <f t="shared" si="21"/>
        <v>51.00268361175</v>
      </c>
      <c r="AL264" s="329">
        <f t="shared" si="22"/>
        <v>51.69615402328675</v>
      </c>
      <c r="AM264" s="329">
        <f t="shared" si="23"/>
        <v>6.333063119057078</v>
      </c>
    </row>
    <row r="265" spans="33:39" ht="12.75">
      <c r="AG265" s="329">
        <f t="shared" si="18"/>
        <v>52.397713246</v>
      </c>
      <c r="AH265" s="324">
        <v>220</v>
      </c>
      <c r="AI265" s="628">
        <f t="shared" si="19"/>
        <v>0.11</v>
      </c>
      <c r="AJ265" s="329">
        <f t="shared" si="20"/>
        <v>0.6963752460000001</v>
      </c>
      <c r="AK265" s="329">
        <f t="shared" si="21"/>
        <v>51.701338</v>
      </c>
      <c r="AL265" s="329">
        <f t="shared" si="22"/>
        <v>52.397713246</v>
      </c>
      <c r="AM265" s="329">
        <f t="shared" si="23"/>
        <v>6.330684054545456</v>
      </c>
    </row>
    <row r="266" spans="33:39" ht="12.75">
      <c r="AG266" s="329">
        <f t="shared" si="18"/>
        <v>53.10594372660324</v>
      </c>
      <c r="AH266" s="324">
        <v>221</v>
      </c>
      <c r="AI266" s="628">
        <f t="shared" si="19"/>
        <v>0.1105</v>
      </c>
      <c r="AJ266" s="329">
        <f t="shared" si="20"/>
        <v>0.69928129835325</v>
      </c>
      <c r="AK266" s="329">
        <f t="shared" si="21"/>
        <v>52.406662428249994</v>
      </c>
      <c r="AL266" s="329">
        <f t="shared" si="22"/>
        <v>53.10594372660324</v>
      </c>
      <c r="AM266" s="329">
        <f t="shared" si="23"/>
        <v>6.328337541658371</v>
      </c>
    </row>
    <row r="267" spans="33:39" ht="12.75">
      <c r="AG267" s="329">
        <f t="shared" si="18"/>
        <v>53.820878547646</v>
      </c>
      <c r="AH267" s="324">
        <v>222</v>
      </c>
      <c r="AI267" s="628">
        <f t="shared" si="19"/>
        <v>0.111</v>
      </c>
      <c r="AJ267" s="329">
        <f t="shared" si="20"/>
        <v>0.702188601646</v>
      </c>
      <c r="AK267" s="329">
        <f t="shared" si="21"/>
        <v>53.118689945999996</v>
      </c>
      <c r="AL267" s="329">
        <f t="shared" si="22"/>
        <v>53.820878547646</v>
      </c>
      <c r="AM267" s="329">
        <f t="shared" si="23"/>
        <v>6.326023438252252</v>
      </c>
    </row>
    <row r="268" spans="33:39" ht="12.75">
      <c r="AG268" s="329">
        <f t="shared" si="18"/>
        <v>54.54255079167776</v>
      </c>
      <c r="AH268" s="324">
        <v>223</v>
      </c>
      <c r="AI268" s="628">
        <f t="shared" si="19"/>
        <v>0.1115</v>
      </c>
      <c r="AJ268" s="329">
        <f t="shared" si="20"/>
        <v>0.70509718892775</v>
      </c>
      <c r="AK268" s="329">
        <f t="shared" si="21"/>
        <v>53.83745360275001</v>
      </c>
      <c r="AL268" s="329">
        <f t="shared" si="22"/>
        <v>54.54255079167776</v>
      </c>
      <c r="AM268" s="329">
        <f t="shared" si="23"/>
        <v>6.323741604733184</v>
      </c>
    </row>
    <row r="269" spans="33:39" ht="12.75">
      <c r="AG269" s="329">
        <f t="shared" si="18"/>
        <v>55.270993541248004</v>
      </c>
      <c r="AH269" s="324">
        <v>224</v>
      </c>
      <c r="AI269" s="628">
        <f t="shared" si="19"/>
        <v>0.112</v>
      </c>
      <c r="AJ269" s="329">
        <f t="shared" si="20"/>
        <v>0.708007093248</v>
      </c>
      <c r="AK269" s="329">
        <f t="shared" si="21"/>
        <v>54.562986448000004</v>
      </c>
      <c r="AL269" s="329">
        <f t="shared" si="22"/>
        <v>55.270993541248004</v>
      </c>
      <c r="AM269" s="329">
        <f t="shared" si="23"/>
        <v>6.321491904</v>
      </c>
    </row>
    <row r="270" spans="33:39" ht="12.75">
      <c r="AG270" s="329">
        <f t="shared" si="18"/>
        <v>56.006239878906264</v>
      </c>
      <c r="AH270" s="324">
        <v>225</v>
      </c>
      <c r="AI270" s="628">
        <f t="shared" si="19"/>
        <v>0.1125</v>
      </c>
      <c r="AJ270" s="329">
        <f t="shared" si="20"/>
        <v>0.7109183476562501</v>
      </c>
      <c r="AK270" s="329">
        <f t="shared" si="21"/>
        <v>55.29532153125001</v>
      </c>
      <c r="AL270" s="329">
        <f t="shared" si="22"/>
        <v>56.006239878906264</v>
      </c>
      <c r="AM270" s="329">
        <f t="shared" si="23"/>
        <v>6.31927420138889</v>
      </c>
    </row>
    <row r="271" spans="33:39" ht="12.75">
      <c r="AG271" s="329">
        <f t="shared" si="18"/>
        <v>56.748322887202</v>
      </c>
      <c r="AH271" s="324">
        <v>226</v>
      </c>
      <c r="AI271" s="628">
        <f t="shared" si="19"/>
        <v>0.113</v>
      </c>
      <c r="AJ271" s="329">
        <f t="shared" si="20"/>
        <v>0.7138309852020001</v>
      </c>
      <c r="AK271" s="329">
        <f t="shared" si="21"/>
        <v>56.034491902</v>
      </c>
      <c r="AL271" s="329">
        <f t="shared" si="22"/>
        <v>56.748322887202</v>
      </c>
      <c r="AM271" s="329">
        <f t="shared" si="23"/>
        <v>6.31708836461947</v>
      </c>
    </row>
    <row r="272" spans="33:39" ht="12.75">
      <c r="AG272" s="329">
        <f t="shared" si="18"/>
        <v>57.49727564868476</v>
      </c>
      <c r="AH272" s="324">
        <v>227</v>
      </c>
      <c r="AI272" s="628">
        <f t="shared" si="19"/>
        <v>0.1135</v>
      </c>
      <c r="AJ272" s="329">
        <f t="shared" si="20"/>
        <v>0.7167450389347501</v>
      </c>
      <c r="AK272" s="329">
        <f t="shared" si="21"/>
        <v>56.780530609750016</v>
      </c>
      <c r="AL272" s="329">
        <f t="shared" si="22"/>
        <v>57.49727564868476</v>
      </c>
      <c r="AM272" s="329">
        <f t="shared" si="23"/>
        <v>6.314934263742291</v>
      </c>
    </row>
    <row r="273" spans="33:39" ht="12.75">
      <c r="AG273" s="329">
        <f t="shared" si="18"/>
        <v>58.25313124590401</v>
      </c>
      <c r="AH273" s="324">
        <v>228</v>
      </c>
      <c r="AI273" s="628">
        <f t="shared" si="19"/>
        <v>0.114</v>
      </c>
      <c r="AJ273" s="329">
        <f t="shared" si="20"/>
        <v>0.7196605419040001</v>
      </c>
      <c r="AK273" s="329">
        <f t="shared" si="21"/>
        <v>57.53347070400001</v>
      </c>
      <c r="AL273" s="329">
        <f t="shared" si="22"/>
        <v>58.25313124590401</v>
      </c>
      <c r="AM273" s="329">
        <f t="shared" si="23"/>
        <v>6.31281177108772</v>
      </c>
    </row>
    <row r="274" spans="33:39" ht="12.75">
      <c r="AG274" s="329">
        <f t="shared" si="18"/>
        <v>59.01592276140926</v>
      </c>
      <c r="AH274" s="324">
        <v>229</v>
      </c>
      <c r="AI274" s="628">
        <f t="shared" si="19"/>
        <v>0.1145</v>
      </c>
      <c r="AJ274" s="329">
        <f t="shared" si="20"/>
        <v>0.72257752715925</v>
      </c>
      <c r="AK274" s="329">
        <f t="shared" si="21"/>
        <v>58.293345234250005</v>
      </c>
      <c r="AL274" s="329">
        <f t="shared" si="22"/>
        <v>59.01592276140926</v>
      </c>
      <c r="AM274" s="329">
        <f t="shared" si="23"/>
        <v>6.3107207612161575</v>
      </c>
    </row>
    <row r="275" spans="33:39" ht="12.75">
      <c r="AG275" s="329">
        <f t="shared" si="18"/>
        <v>59.785683277749996</v>
      </c>
      <c r="AH275" s="324">
        <v>230</v>
      </c>
      <c r="AI275" s="628">
        <f t="shared" si="19"/>
        <v>0.115</v>
      </c>
      <c r="AJ275" s="329">
        <f t="shared" si="20"/>
        <v>0.72549602775</v>
      </c>
      <c r="AK275" s="329">
        <f t="shared" si="21"/>
        <v>59.06018725</v>
      </c>
      <c r="AL275" s="329">
        <f t="shared" si="22"/>
        <v>59.785683277749996</v>
      </c>
      <c r="AM275" s="329">
        <f t="shared" si="23"/>
        <v>6.308661110869565</v>
      </c>
    </row>
    <row r="276" spans="33:39" ht="12.75">
      <c r="AG276" s="329">
        <f t="shared" si="18"/>
        <v>60.56244587747577</v>
      </c>
      <c r="AH276" s="324">
        <v>231</v>
      </c>
      <c r="AI276" s="628">
        <f t="shared" si="19"/>
        <v>0.1155</v>
      </c>
      <c r="AJ276" s="329">
        <f t="shared" si="20"/>
        <v>0.72841607672575</v>
      </c>
      <c r="AK276" s="329">
        <f t="shared" si="21"/>
        <v>59.83402980075002</v>
      </c>
      <c r="AL276" s="329">
        <f t="shared" si="22"/>
        <v>60.56244587747577</v>
      </c>
      <c r="AM276" s="329">
        <f t="shared" si="23"/>
        <v>6.3066326989242425</v>
      </c>
    </row>
    <row r="277" spans="33:39" ht="12.75">
      <c r="AG277" s="329">
        <f t="shared" si="18"/>
        <v>61.34624364313601</v>
      </c>
      <c r="AH277" s="324">
        <v>232</v>
      </c>
      <c r="AI277" s="628">
        <f t="shared" si="19"/>
        <v>0.116</v>
      </c>
      <c r="AJ277" s="329">
        <f t="shared" si="20"/>
        <v>0.7313377071360001</v>
      </c>
      <c r="AK277" s="329">
        <f t="shared" si="21"/>
        <v>60.614905936000014</v>
      </c>
      <c r="AL277" s="329">
        <f t="shared" si="22"/>
        <v>61.34624364313601</v>
      </c>
      <c r="AM277" s="329">
        <f t="shared" si="23"/>
        <v>6.304635406344828</v>
      </c>
    </row>
    <row r="278" spans="33:39" ht="12.75">
      <c r="AG278" s="329">
        <f t="shared" si="18"/>
        <v>62.137109657280256</v>
      </c>
      <c r="AH278" s="324">
        <v>233</v>
      </c>
      <c r="AI278" s="628">
        <f t="shared" si="19"/>
        <v>0.1165</v>
      </c>
      <c r="AJ278" s="329">
        <f t="shared" si="20"/>
        <v>0.7342609520302501</v>
      </c>
      <c r="AK278" s="329">
        <f t="shared" si="21"/>
        <v>61.40284870525001</v>
      </c>
      <c r="AL278" s="329">
        <f t="shared" si="22"/>
        <v>62.137109657280256</v>
      </c>
      <c r="AM278" s="329">
        <f t="shared" si="23"/>
        <v>6.302669116139485</v>
      </c>
    </row>
    <row r="279" spans="33:39" ht="12.75">
      <c r="AG279" s="329">
        <f t="shared" si="18"/>
        <v>62.935077002457994</v>
      </c>
      <c r="AH279" s="324">
        <v>234</v>
      </c>
      <c r="AI279" s="628">
        <f t="shared" si="19"/>
        <v>0.117</v>
      </c>
      <c r="AJ279" s="329">
        <f t="shared" si="20"/>
        <v>0.7371858444580001</v>
      </c>
      <c r="AK279" s="329">
        <f t="shared" si="21"/>
        <v>62.197891158</v>
      </c>
      <c r="AL279" s="329">
        <f t="shared" si="22"/>
        <v>62.935077002457994</v>
      </c>
      <c r="AM279" s="329">
        <f t="shared" si="23"/>
        <v>6.300733713316239</v>
      </c>
    </row>
    <row r="280" spans="33:39" ht="12.75">
      <c r="AG280" s="329">
        <f t="shared" si="18"/>
        <v>63.74017876121877</v>
      </c>
      <c r="AH280" s="324">
        <v>235</v>
      </c>
      <c r="AI280" s="628">
        <f t="shared" si="19"/>
        <v>0.11750000000000001</v>
      </c>
      <c r="AJ280" s="329">
        <f t="shared" si="20"/>
        <v>0.74011241746875</v>
      </c>
      <c r="AK280" s="329">
        <f t="shared" si="21"/>
        <v>63.00006634375002</v>
      </c>
      <c r="AL280" s="329">
        <f t="shared" si="22"/>
        <v>63.74017876121877</v>
      </c>
      <c r="AM280" s="329">
        <f t="shared" si="23"/>
        <v>6.298829084840425</v>
      </c>
    </row>
    <row r="281" spans="33:39" ht="12.75">
      <c r="AG281" s="329">
        <f t="shared" si="18"/>
        <v>64.55244801611202</v>
      </c>
      <c r="AH281" s="324">
        <v>236</v>
      </c>
      <c r="AI281" s="628">
        <f t="shared" si="19"/>
        <v>0.11800000000000001</v>
      </c>
      <c r="AJ281" s="329">
        <f t="shared" si="20"/>
        <v>0.7430407041120002</v>
      </c>
      <c r="AK281" s="329">
        <f t="shared" si="21"/>
        <v>63.809407312000026</v>
      </c>
      <c r="AL281" s="329">
        <f t="shared" si="22"/>
        <v>64.55244801611202</v>
      </c>
      <c r="AM281" s="329">
        <f t="shared" si="23"/>
        <v>6.296955119593221</v>
      </c>
    </row>
    <row r="282" spans="33:39" ht="12.75">
      <c r="AG282" s="329">
        <f t="shared" si="18"/>
        <v>65.37191784968726</v>
      </c>
      <c r="AH282" s="324">
        <v>237</v>
      </c>
      <c r="AI282" s="628">
        <f t="shared" si="19"/>
        <v>0.11850000000000001</v>
      </c>
      <c r="AJ282" s="329">
        <f t="shared" si="20"/>
        <v>0.7459707374372502</v>
      </c>
      <c r="AK282" s="329">
        <f t="shared" si="21"/>
        <v>64.62594711225002</v>
      </c>
      <c r="AL282" s="329">
        <f t="shared" si="22"/>
        <v>65.37191784968726</v>
      </c>
      <c r="AM282" s="329">
        <f t="shared" si="23"/>
        <v>6.295111708331224</v>
      </c>
    </row>
    <row r="283" spans="33:39" ht="12.75">
      <c r="AG283" s="329">
        <f t="shared" si="18"/>
        <v>66.198621344494</v>
      </c>
      <c r="AH283" s="324">
        <v>238</v>
      </c>
      <c r="AI283" s="628">
        <f t="shared" si="19"/>
        <v>0.11900000000000001</v>
      </c>
      <c r="AJ283" s="329">
        <f t="shared" si="20"/>
        <v>0.7489025504940001</v>
      </c>
      <c r="AK283" s="329">
        <f t="shared" si="21"/>
        <v>65.449718794</v>
      </c>
      <c r="AL283" s="329">
        <f t="shared" si="22"/>
        <v>66.198621344494</v>
      </c>
      <c r="AM283" s="329">
        <f t="shared" si="23"/>
        <v>6.2932987436470595</v>
      </c>
    </row>
    <row r="284" spans="33:39" ht="12.75">
      <c r="AG284" s="329">
        <f t="shared" si="18"/>
        <v>67.03259158308177</v>
      </c>
      <c r="AH284" s="324">
        <v>239</v>
      </c>
      <c r="AI284" s="628">
        <f t="shared" si="19"/>
        <v>0.11950000000000001</v>
      </c>
      <c r="AJ284" s="329">
        <f t="shared" si="20"/>
        <v>0.75183617633175</v>
      </c>
      <c r="AK284" s="329">
        <f t="shared" si="21"/>
        <v>66.28075540675002</v>
      </c>
      <c r="AL284" s="329">
        <f t="shared" si="22"/>
        <v>67.03259158308177</v>
      </c>
      <c r="AM284" s="329">
        <f t="shared" si="23"/>
        <v>6.291516119930963</v>
      </c>
    </row>
    <row r="285" spans="33:39" ht="12.75">
      <c r="AG285" s="329">
        <f t="shared" si="18"/>
        <v>67.873861648</v>
      </c>
      <c r="AH285" s="324">
        <v>240</v>
      </c>
      <c r="AI285" s="628">
        <f t="shared" si="19"/>
        <v>0.12</v>
      </c>
      <c r="AJ285" s="329">
        <f t="shared" si="20"/>
        <v>0.7547716480000001</v>
      </c>
      <c r="AK285" s="329">
        <f t="shared" si="21"/>
        <v>67.11909</v>
      </c>
      <c r="AL285" s="329">
        <f t="shared" si="22"/>
        <v>67.873861648</v>
      </c>
      <c r="AM285" s="329">
        <f t="shared" si="23"/>
        <v>6.289763733333334</v>
      </c>
    </row>
    <row r="286" spans="33:39" ht="12.75">
      <c r="AG286" s="329">
        <f t="shared" si="18"/>
        <v>68.72246462179825</v>
      </c>
      <c r="AH286" s="324">
        <v>241</v>
      </c>
      <c r="AI286" s="628">
        <f t="shared" si="19"/>
        <v>0.1205</v>
      </c>
      <c r="AJ286" s="329">
        <f t="shared" si="20"/>
        <v>0.75770899854825</v>
      </c>
      <c r="AK286" s="329">
        <f t="shared" si="21"/>
        <v>67.96475562325</v>
      </c>
      <c r="AL286" s="329">
        <f t="shared" si="22"/>
        <v>68.72246462179825</v>
      </c>
      <c r="AM286" s="329">
        <f t="shared" si="23"/>
        <v>6.288041481728216</v>
      </c>
    </row>
    <row r="287" spans="33:39" ht="12.75">
      <c r="AG287" s="329">
        <f t="shared" si="18"/>
        <v>69.578433587026</v>
      </c>
      <c r="AH287" s="324">
        <v>242</v>
      </c>
      <c r="AI287" s="628">
        <f t="shared" si="19"/>
        <v>0.121</v>
      </c>
      <c r="AJ287" s="329">
        <f t="shared" si="20"/>
        <v>0.760648261026</v>
      </c>
      <c r="AK287" s="329">
        <f t="shared" si="21"/>
        <v>68.81778532599999</v>
      </c>
      <c r="AL287" s="329">
        <f t="shared" si="22"/>
        <v>69.578433587026</v>
      </c>
      <c r="AM287" s="329">
        <f t="shared" si="23"/>
        <v>6.286349264677686</v>
      </c>
    </row>
    <row r="288" spans="33:39" ht="12.75">
      <c r="AG288" s="329">
        <f t="shared" si="18"/>
        <v>70.44180162623275</v>
      </c>
      <c r="AH288" s="324">
        <v>243</v>
      </c>
      <c r="AI288" s="628">
        <f t="shared" si="19"/>
        <v>0.1215</v>
      </c>
      <c r="AJ288" s="329">
        <f t="shared" si="20"/>
        <v>0.76358946848275</v>
      </c>
      <c r="AK288" s="329">
        <f t="shared" si="21"/>
        <v>69.67821215775</v>
      </c>
      <c r="AL288" s="329">
        <f t="shared" si="22"/>
        <v>70.44180162623275</v>
      </c>
      <c r="AM288" s="329">
        <f t="shared" si="23"/>
        <v>6.284686983397119</v>
      </c>
    </row>
    <row r="289" spans="33:39" ht="12.75">
      <c r="AG289" s="329">
        <f t="shared" si="18"/>
        <v>71.31260182196799</v>
      </c>
      <c r="AH289" s="324">
        <v>244</v>
      </c>
      <c r="AI289" s="628">
        <f t="shared" si="19"/>
        <v>0.122</v>
      </c>
      <c r="AJ289" s="329">
        <f t="shared" si="20"/>
        <v>0.7665326539680001</v>
      </c>
      <c r="AK289" s="329">
        <f t="shared" si="21"/>
        <v>70.54606916799999</v>
      </c>
      <c r="AL289" s="329">
        <f t="shared" si="22"/>
        <v>71.31260182196799</v>
      </c>
      <c r="AM289" s="329">
        <f t="shared" si="23"/>
        <v>6.283054540721312</v>
      </c>
    </row>
    <row r="290" spans="33:39" ht="12.75">
      <c r="AG290" s="329">
        <f t="shared" si="18"/>
        <v>72.19086725678123</v>
      </c>
      <c r="AH290" s="324">
        <v>245</v>
      </c>
      <c r="AI290" s="628">
        <f t="shared" si="19"/>
        <v>0.1225</v>
      </c>
      <c r="AJ290" s="329">
        <f t="shared" si="20"/>
        <v>0.7694778505312501</v>
      </c>
      <c r="AK290" s="329">
        <f t="shared" si="21"/>
        <v>71.42138940624999</v>
      </c>
      <c r="AL290" s="329">
        <f t="shared" si="22"/>
        <v>72.19086725678123</v>
      </c>
      <c r="AM290" s="329">
        <f t="shared" si="23"/>
        <v>6.281451841071429</v>
      </c>
    </row>
    <row r="291" spans="33:39" ht="12.75">
      <c r="AG291" s="329">
        <f t="shared" si="18"/>
        <v>73.07663101322201</v>
      </c>
      <c r="AH291" s="324">
        <v>246</v>
      </c>
      <c r="AI291" s="628">
        <f t="shared" si="19"/>
        <v>0.123</v>
      </c>
      <c r="AJ291" s="329">
        <f t="shared" si="20"/>
        <v>0.7724250912220001</v>
      </c>
      <c r="AK291" s="329">
        <f t="shared" si="21"/>
        <v>72.30420592200001</v>
      </c>
      <c r="AL291" s="329">
        <f t="shared" si="22"/>
        <v>73.07663101322201</v>
      </c>
      <c r="AM291" s="329">
        <f t="shared" si="23"/>
        <v>6.279878790422765</v>
      </c>
    </row>
    <row r="292" spans="33:39" ht="12.75">
      <c r="AG292" s="329">
        <f t="shared" si="18"/>
        <v>73.96992617383975</v>
      </c>
      <c r="AH292" s="324">
        <v>247</v>
      </c>
      <c r="AI292" s="628">
        <f t="shared" si="19"/>
        <v>0.1235</v>
      </c>
      <c r="AJ292" s="329">
        <f t="shared" si="20"/>
        <v>0.77537440908975</v>
      </c>
      <c r="AK292" s="329">
        <f t="shared" si="21"/>
        <v>73.19455176475</v>
      </c>
      <c r="AL292" s="329">
        <f t="shared" si="22"/>
        <v>73.96992617383975</v>
      </c>
      <c r="AM292" s="329">
        <f t="shared" si="23"/>
        <v>6.278335296273279</v>
      </c>
    </row>
    <row r="293" spans="33:39" ht="12.75">
      <c r="AG293" s="329">
        <f t="shared" si="18"/>
        <v>74.87078582118399</v>
      </c>
      <c r="AH293" s="324">
        <v>248</v>
      </c>
      <c r="AI293" s="628">
        <f t="shared" si="19"/>
        <v>0.124</v>
      </c>
      <c r="AJ293" s="329">
        <f t="shared" si="20"/>
        <v>0.7783258371840001</v>
      </c>
      <c r="AK293" s="329">
        <f t="shared" si="21"/>
        <v>74.09245998399999</v>
      </c>
      <c r="AL293" s="329">
        <f t="shared" si="22"/>
        <v>74.87078582118399</v>
      </c>
      <c r="AM293" s="329">
        <f t="shared" si="23"/>
        <v>6.276821267612903</v>
      </c>
    </row>
    <row r="294" spans="33:39" ht="12.75">
      <c r="AG294" s="329">
        <f t="shared" si="18"/>
        <v>75.77924303780424</v>
      </c>
      <c r="AH294" s="324">
        <v>249</v>
      </c>
      <c r="AI294" s="628">
        <f t="shared" si="19"/>
        <v>0.1245</v>
      </c>
      <c r="AJ294" s="329">
        <f t="shared" si="20"/>
        <v>0.78127940855425</v>
      </c>
      <c r="AK294" s="329">
        <f t="shared" si="21"/>
        <v>74.99796362924998</v>
      </c>
      <c r="AL294" s="329">
        <f t="shared" si="22"/>
        <v>75.77924303780424</v>
      </c>
      <c r="AM294" s="329">
        <f t="shared" si="23"/>
        <v>6.2753366148935745</v>
      </c>
    </row>
    <row r="295" spans="33:39" ht="12.75">
      <c r="AG295" s="329">
        <f t="shared" si="18"/>
        <v>76.69533090625</v>
      </c>
      <c r="AH295" s="324">
        <v>250</v>
      </c>
      <c r="AI295" s="628">
        <f t="shared" si="19"/>
        <v>0.125</v>
      </c>
      <c r="AJ295" s="329">
        <f t="shared" si="20"/>
        <v>0.7842351562500001</v>
      </c>
      <c r="AK295" s="329">
        <f t="shared" si="21"/>
        <v>75.91109575</v>
      </c>
      <c r="AL295" s="329">
        <f t="shared" si="22"/>
        <v>76.69533090625</v>
      </c>
      <c r="AM295" s="329">
        <f t="shared" si="23"/>
        <v>6.2738812500000005</v>
      </c>
    </row>
    <row r="296" spans="33:39" ht="12.75">
      <c r="AG296" s="329">
        <f t="shared" si="18"/>
        <v>77.61908250907076</v>
      </c>
      <c r="AH296" s="324">
        <v>251</v>
      </c>
      <c r="AI296" s="628">
        <f t="shared" si="19"/>
        <v>0.1255</v>
      </c>
      <c r="AJ296" s="329">
        <f t="shared" si="20"/>
        <v>0.78719311332075</v>
      </c>
      <c r="AK296" s="329">
        <f t="shared" si="21"/>
        <v>76.83188939575001</v>
      </c>
      <c r="AL296" s="329">
        <f t="shared" si="22"/>
        <v>77.61908250907076</v>
      </c>
      <c r="AM296" s="329">
        <f t="shared" si="23"/>
        <v>6.2724550862211155</v>
      </c>
    </row>
    <row r="297" spans="33:39" ht="12.75">
      <c r="AG297" s="329">
        <f t="shared" si="18"/>
        <v>78.55053092881602</v>
      </c>
      <c r="AH297" s="324">
        <v>252</v>
      </c>
      <c r="AI297" s="628">
        <f t="shared" si="19"/>
        <v>0.126</v>
      </c>
      <c r="AJ297" s="329">
        <f t="shared" si="20"/>
        <v>0.790153312816</v>
      </c>
      <c r="AK297" s="329">
        <f t="shared" si="21"/>
        <v>77.76037761600001</v>
      </c>
      <c r="AL297" s="329">
        <f t="shared" si="22"/>
        <v>78.55053092881602</v>
      </c>
      <c r="AM297" s="329">
        <f t="shared" si="23"/>
        <v>6.271058038222222</v>
      </c>
    </row>
    <row r="298" spans="33:39" ht="12.75">
      <c r="AG298" s="329">
        <f t="shared" si="18"/>
        <v>79.48970924803527</v>
      </c>
      <c r="AH298" s="324">
        <v>253</v>
      </c>
      <c r="AI298" s="628">
        <f t="shared" si="19"/>
        <v>0.1265</v>
      </c>
      <c r="AJ298" s="329">
        <f t="shared" si="20"/>
        <v>0.7931157877852502</v>
      </c>
      <c r="AK298" s="329">
        <f t="shared" si="21"/>
        <v>78.69659346025001</v>
      </c>
      <c r="AL298" s="329">
        <f t="shared" si="22"/>
        <v>79.48970924803527</v>
      </c>
      <c r="AM298" s="329">
        <f t="shared" si="23"/>
        <v>6.269690022017787</v>
      </c>
    </row>
    <row r="299" spans="33:39" ht="12.75">
      <c r="AG299" s="329">
        <f t="shared" si="18"/>
        <v>80.43665054927799</v>
      </c>
      <c r="AH299" s="324">
        <v>254</v>
      </c>
      <c r="AI299" s="628">
        <f t="shared" si="19"/>
        <v>0.127</v>
      </c>
      <c r="AJ299" s="329">
        <f t="shared" si="20"/>
        <v>0.796080571278</v>
      </c>
      <c r="AK299" s="329">
        <f t="shared" si="21"/>
        <v>79.64056997799999</v>
      </c>
      <c r="AL299" s="329">
        <f t="shared" si="22"/>
        <v>80.43665054927799</v>
      </c>
      <c r="AM299" s="329">
        <f t="shared" si="23"/>
        <v>6.268350954944882</v>
      </c>
    </row>
    <row r="300" spans="33:39" ht="12.75">
      <c r="AG300" s="329">
        <f t="shared" si="18"/>
        <v>81.39138791509374</v>
      </c>
      <c r="AH300" s="324">
        <v>255</v>
      </c>
      <c r="AI300" s="628">
        <f t="shared" si="19"/>
        <v>0.1275</v>
      </c>
      <c r="AJ300" s="329">
        <f t="shared" si="20"/>
        <v>0.7990476963437501</v>
      </c>
      <c r="AK300" s="329">
        <f t="shared" si="21"/>
        <v>80.59234021875</v>
      </c>
      <c r="AL300" s="329">
        <f t="shared" si="22"/>
        <v>81.39138791509374</v>
      </c>
      <c r="AM300" s="329">
        <f t="shared" si="23"/>
        <v>6.267040755637256</v>
      </c>
    </row>
    <row r="301" spans="33:39" ht="12.75">
      <c r="AG301" s="329">
        <f aca="true" t="shared" si="24" ref="AG301:AG367">AL301</f>
        <v>82.353954428032</v>
      </c>
      <c r="AH301" s="324">
        <v>256</v>
      </c>
      <c r="AI301" s="628">
        <f t="shared" si="19"/>
        <v>0.128</v>
      </c>
      <c r="AJ301" s="329">
        <f t="shared" si="20"/>
        <v>0.8020171960320001</v>
      </c>
      <c r="AK301" s="329">
        <f t="shared" si="21"/>
        <v>81.551937232</v>
      </c>
      <c r="AL301" s="329">
        <f t="shared" si="22"/>
        <v>82.353954428032</v>
      </c>
      <c r="AM301" s="329">
        <f t="shared" si="23"/>
        <v>6.265759344</v>
      </c>
    </row>
    <row r="302" spans="33:39" ht="12.75">
      <c r="AG302" s="329">
        <f t="shared" si="24"/>
        <v>83.32438317064224</v>
      </c>
      <c r="AH302" s="324">
        <v>257</v>
      </c>
      <c r="AI302" s="628">
        <f aca="true" t="shared" si="25" ref="AI302:AI365">AH302*$AH$43</f>
        <v>0.1285</v>
      </c>
      <c r="AJ302" s="329">
        <f aca="true" t="shared" si="26" ref="AJ302:AJ365">$AJ$35*AI302^3+$AJ$36*AI302^2+$AJ$37*AI302+$AJ$38</f>
        <v>0.80498910339225</v>
      </c>
      <c r="AK302" s="329">
        <f aca="true" t="shared" si="27" ref="AK302:AK365">$AM$35*AI302^3+$AM$36*AI302^2+$AM$37*AI302+$AM$38</f>
        <v>82.51939406724999</v>
      </c>
      <c r="AL302" s="329">
        <f aca="true" t="shared" si="28" ref="AL302:AL365">AJ302+AK302</f>
        <v>83.32438317064224</v>
      </c>
      <c r="AM302" s="329">
        <f t="shared" si="23"/>
        <v>6.264506641184825</v>
      </c>
    </row>
    <row r="303" spans="33:40" ht="12.75">
      <c r="AG303" s="329">
        <f t="shared" si="24"/>
        <v>84.30270722547398</v>
      </c>
      <c r="AH303" s="324">
        <v>258</v>
      </c>
      <c r="AI303" s="628">
        <f t="shared" si="25"/>
        <v>0.129</v>
      </c>
      <c r="AJ303" s="329">
        <f t="shared" si="26"/>
        <v>0.8079634514740001</v>
      </c>
      <c r="AK303" s="329">
        <f t="shared" si="27"/>
        <v>83.49474377399999</v>
      </c>
      <c r="AL303" s="329">
        <f t="shared" si="28"/>
        <v>84.30270722547398</v>
      </c>
      <c r="AM303" s="329">
        <f aca="true" t="shared" si="29" ref="AM303:AM366">AJ303/AI303</f>
        <v>6.263282569565892</v>
      </c>
      <c r="AN303" s="329"/>
    </row>
    <row r="304" spans="33:40" ht="12.75">
      <c r="AG304" s="329">
        <f t="shared" si="24"/>
        <v>85.28895967507675</v>
      </c>
      <c r="AH304" s="324">
        <v>259</v>
      </c>
      <c r="AI304" s="628">
        <f t="shared" si="25"/>
        <v>0.1295</v>
      </c>
      <c r="AJ304" s="329">
        <f t="shared" si="26"/>
        <v>0.81094027332675</v>
      </c>
      <c r="AK304" s="329">
        <f t="shared" si="27"/>
        <v>84.47801940175</v>
      </c>
      <c r="AL304" s="329">
        <f t="shared" si="28"/>
        <v>85.28895967507675</v>
      </c>
      <c r="AM304" s="329">
        <f t="shared" si="29"/>
        <v>6.2620870527162165</v>
      </c>
      <c r="AN304" s="329"/>
    </row>
    <row r="305" spans="33:40" ht="12.75">
      <c r="AG305" s="329">
        <f t="shared" si="24"/>
        <v>86.28317360200002</v>
      </c>
      <c r="AH305" s="324">
        <v>260</v>
      </c>
      <c r="AI305" s="628">
        <f t="shared" si="25"/>
        <v>0.13</v>
      </c>
      <c r="AJ305" s="329">
        <f t="shared" si="26"/>
        <v>0.813919602</v>
      </c>
      <c r="AK305" s="329">
        <f t="shared" si="27"/>
        <v>85.46925400000002</v>
      </c>
      <c r="AL305" s="329">
        <f t="shared" si="28"/>
        <v>86.28317360200002</v>
      </c>
      <c r="AM305" s="329">
        <f t="shared" si="29"/>
        <v>6.260920015384615</v>
      </c>
      <c r="AN305" s="329"/>
    </row>
    <row r="306" spans="33:40" ht="12.75">
      <c r="AG306" s="329">
        <f t="shared" si="24"/>
        <v>87.28538208879326</v>
      </c>
      <c r="AH306" s="324">
        <v>261</v>
      </c>
      <c r="AI306" s="628">
        <f t="shared" si="25"/>
        <v>0.1305</v>
      </c>
      <c r="AJ306" s="329">
        <f t="shared" si="26"/>
        <v>0.8169014705432501</v>
      </c>
      <c r="AK306" s="329">
        <f t="shared" si="27"/>
        <v>86.46848061825001</v>
      </c>
      <c r="AL306" s="329">
        <f t="shared" si="28"/>
        <v>87.28538208879326</v>
      </c>
      <c r="AM306" s="329">
        <f t="shared" si="29"/>
        <v>6.259781383473181</v>
      </c>
      <c r="AN306" s="329"/>
    </row>
    <row r="307" spans="33:40" ht="12.75">
      <c r="AG307" s="329">
        <f t="shared" si="24"/>
        <v>88.295618218006</v>
      </c>
      <c r="AH307" s="324">
        <v>262</v>
      </c>
      <c r="AI307" s="628">
        <f t="shared" si="25"/>
        <v>0.131</v>
      </c>
      <c r="AJ307" s="329">
        <f t="shared" si="26"/>
        <v>0.819885912006</v>
      </c>
      <c r="AK307" s="329">
        <f t="shared" si="27"/>
        <v>87.475732306</v>
      </c>
      <c r="AL307" s="329">
        <f t="shared" si="28"/>
        <v>88.295618218006</v>
      </c>
      <c r="AM307" s="329">
        <f t="shared" si="29"/>
        <v>6.258671084015267</v>
      </c>
      <c r="AN307" s="329"/>
    </row>
    <row r="308" spans="33:40" ht="12.75">
      <c r="AG308" s="329">
        <f t="shared" si="24"/>
        <v>89.31391507218775</v>
      </c>
      <c r="AH308" s="324">
        <v>263</v>
      </c>
      <c r="AI308" s="628">
        <f t="shared" si="25"/>
        <v>0.1315</v>
      </c>
      <c r="AJ308" s="329">
        <f t="shared" si="26"/>
        <v>0.8228729594377501</v>
      </c>
      <c r="AK308" s="329">
        <f t="shared" si="27"/>
        <v>88.49104211275001</v>
      </c>
      <c r="AL308" s="329">
        <f t="shared" si="28"/>
        <v>89.31391507218775</v>
      </c>
      <c r="AM308" s="329">
        <f t="shared" si="29"/>
        <v>6.257589045153993</v>
      </c>
      <c r="AN308" s="329"/>
    </row>
    <row r="309" spans="33:40" ht="12.75">
      <c r="AG309" s="329">
        <f t="shared" si="24"/>
        <v>90.340305733888</v>
      </c>
      <c r="AH309" s="324">
        <v>264</v>
      </c>
      <c r="AI309" s="628">
        <f t="shared" si="25"/>
        <v>0.132</v>
      </c>
      <c r="AJ309" s="329">
        <f t="shared" si="26"/>
        <v>0.8258626458880001</v>
      </c>
      <c r="AK309" s="329">
        <f t="shared" si="27"/>
        <v>89.51444308800001</v>
      </c>
      <c r="AL309" s="329">
        <f t="shared" si="28"/>
        <v>90.340305733888</v>
      </c>
      <c r="AM309" s="329">
        <f t="shared" si="29"/>
        <v>6.256535196121212</v>
      </c>
      <c r="AN309" s="329"/>
    </row>
    <row r="310" spans="33:40" ht="12.75">
      <c r="AG310" s="329">
        <f t="shared" si="24"/>
        <v>91.37482328565628</v>
      </c>
      <c r="AH310" s="324">
        <v>265</v>
      </c>
      <c r="AI310" s="628">
        <f t="shared" si="25"/>
        <v>0.1325</v>
      </c>
      <c r="AJ310" s="329">
        <f t="shared" si="26"/>
        <v>0.8288550044062502</v>
      </c>
      <c r="AK310" s="329">
        <f t="shared" si="27"/>
        <v>90.54596828125003</v>
      </c>
      <c r="AL310" s="329">
        <f t="shared" si="28"/>
        <v>91.37482328565628</v>
      </c>
      <c r="AM310" s="329">
        <f t="shared" si="29"/>
        <v>6.2555094672169815</v>
      </c>
      <c r="AN310" s="329"/>
    </row>
    <row r="311" spans="33:40" ht="12.75">
      <c r="AG311" s="329">
        <f t="shared" si="24"/>
        <v>92.41750081004204</v>
      </c>
      <c r="AH311" s="324">
        <v>266</v>
      </c>
      <c r="AI311" s="628">
        <f t="shared" si="25"/>
        <v>0.133</v>
      </c>
      <c r="AJ311" s="329">
        <f t="shared" si="26"/>
        <v>0.8318500680420001</v>
      </c>
      <c r="AK311" s="329">
        <f t="shared" si="27"/>
        <v>91.58565074200004</v>
      </c>
      <c r="AL311" s="329">
        <f t="shared" si="28"/>
        <v>92.41750081004204</v>
      </c>
      <c r="AM311" s="329">
        <f t="shared" si="29"/>
        <v>6.254511789789475</v>
      </c>
      <c r="AN311" s="329"/>
    </row>
    <row r="312" spans="33:40" ht="12.75">
      <c r="AG312" s="329">
        <f t="shared" si="24"/>
        <v>93.46837138959478</v>
      </c>
      <c r="AH312" s="324">
        <v>267</v>
      </c>
      <c r="AI312" s="628">
        <f t="shared" si="25"/>
        <v>0.1335</v>
      </c>
      <c r="AJ312" s="329">
        <f t="shared" si="26"/>
        <v>0.8348478698447501</v>
      </c>
      <c r="AK312" s="329">
        <f t="shared" si="27"/>
        <v>92.63352351975003</v>
      </c>
      <c r="AL312" s="329">
        <f t="shared" si="28"/>
        <v>93.46837138959478</v>
      </c>
      <c r="AM312" s="329">
        <f t="shared" si="29"/>
        <v>6.253542096215356</v>
      </c>
      <c r="AN312" s="329"/>
    </row>
    <row r="313" spans="33:40" ht="12.75">
      <c r="AG313" s="329">
        <f t="shared" si="24"/>
        <v>94.52746810686402</v>
      </c>
      <c r="AH313" s="324">
        <v>268</v>
      </c>
      <c r="AI313" s="628">
        <f t="shared" si="25"/>
        <v>0.134</v>
      </c>
      <c r="AJ313" s="329">
        <f t="shared" si="26"/>
        <v>0.8378484428640001</v>
      </c>
      <c r="AK313" s="329">
        <f t="shared" si="27"/>
        <v>93.68961966400002</v>
      </c>
      <c r="AL313" s="329">
        <f t="shared" si="28"/>
        <v>94.52746810686402</v>
      </c>
      <c r="AM313" s="329">
        <f t="shared" si="29"/>
        <v>6.252600319880597</v>
      </c>
      <c r="AN313" s="329"/>
    </row>
    <row r="314" spans="33:40" ht="12.75">
      <c r="AG314" s="329">
        <f t="shared" si="24"/>
        <v>95.59482404439927</v>
      </c>
      <c r="AH314" s="324">
        <v>269</v>
      </c>
      <c r="AI314" s="628">
        <f t="shared" si="25"/>
        <v>0.1345</v>
      </c>
      <c r="AJ314" s="329">
        <f t="shared" si="26"/>
        <v>0.8408518201492502</v>
      </c>
      <c r="AK314" s="329">
        <f t="shared" si="27"/>
        <v>94.75397222425002</v>
      </c>
      <c r="AL314" s="329">
        <f t="shared" si="28"/>
        <v>95.59482404439927</v>
      </c>
      <c r="AM314" s="329">
        <f t="shared" si="29"/>
        <v>6.251686395161711</v>
      </c>
      <c r="AN314" s="329"/>
    </row>
    <row r="315" spans="33:40" ht="12.75">
      <c r="AG315" s="329">
        <f t="shared" si="24"/>
        <v>96.67047228475002</v>
      </c>
      <c r="AH315" s="324">
        <v>270</v>
      </c>
      <c r="AI315" s="628">
        <f t="shared" si="25"/>
        <v>0.135</v>
      </c>
      <c r="AJ315" s="329">
        <f t="shared" si="26"/>
        <v>0.8438580347500001</v>
      </c>
      <c r="AK315" s="329">
        <f t="shared" si="27"/>
        <v>95.82661425000002</v>
      </c>
      <c r="AL315" s="329">
        <f t="shared" si="28"/>
        <v>96.67047228475002</v>
      </c>
      <c r="AM315" s="329">
        <f t="shared" si="29"/>
        <v>6.250800257407407</v>
      </c>
      <c r="AN315" s="329"/>
    </row>
    <row r="316" spans="33:39" ht="12.75">
      <c r="AG316" s="329">
        <f t="shared" si="24"/>
        <v>97.75444591046578</v>
      </c>
      <c r="AH316" s="324">
        <v>271</v>
      </c>
      <c r="AI316" s="628">
        <f t="shared" si="25"/>
        <v>0.1355</v>
      </c>
      <c r="AJ316" s="329">
        <f t="shared" si="26"/>
        <v>0.8468671197157501</v>
      </c>
      <c r="AK316" s="329">
        <f t="shared" si="27"/>
        <v>96.90757879075002</v>
      </c>
      <c r="AL316" s="329">
        <f t="shared" si="28"/>
        <v>97.75444591046578</v>
      </c>
      <c r="AM316" s="329">
        <f t="shared" si="29"/>
        <v>6.249941842920665</v>
      </c>
    </row>
    <row r="317" spans="33:39" ht="12.75">
      <c r="AG317" s="329">
        <f t="shared" si="24"/>
        <v>98.84677800409604</v>
      </c>
      <c r="AH317" s="324">
        <v>272</v>
      </c>
      <c r="AI317" s="628">
        <f t="shared" si="25"/>
        <v>0.136</v>
      </c>
      <c r="AJ317" s="329">
        <f t="shared" si="26"/>
        <v>0.8498791080960001</v>
      </c>
      <c r="AK317" s="329">
        <f t="shared" si="27"/>
        <v>97.99689889600003</v>
      </c>
      <c r="AL317" s="329">
        <f t="shared" si="28"/>
        <v>98.84677800409604</v>
      </c>
      <c r="AM317" s="329">
        <f t="shared" si="29"/>
        <v>6.249111088941176</v>
      </c>
    </row>
    <row r="318" spans="33:39" ht="12.75">
      <c r="AG318" s="329">
        <f t="shared" si="24"/>
        <v>99.94750164819028</v>
      </c>
      <c r="AH318" s="324">
        <v>273</v>
      </c>
      <c r="AI318" s="628">
        <f t="shared" si="25"/>
        <v>0.1365</v>
      </c>
      <c r="AJ318" s="329">
        <f t="shared" si="26"/>
        <v>0.8528940329402501</v>
      </c>
      <c r="AK318" s="329">
        <f t="shared" si="27"/>
        <v>99.09460761525003</v>
      </c>
      <c r="AL318" s="329">
        <f t="shared" si="28"/>
        <v>99.94750164819028</v>
      </c>
      <c r="AM318" s="329">
        <f t="shared" si="29"/>
        <v>6.2483079336282055</v>
      </c>
    </row>
    <row r="319" spans="33:39" ht="12.75">
      <c r="AG319" s="329">
        <f t="shared" si="24"/>
        <v>101.05664992529803</v>
      </c>
      <c r="AH319" s="324">
        <v>274</v>
      </c>
      <c r="AI319" s="628">
        <f t="shared" si="25"/>
        <v>0.137</v>
      </c>
      <c r="AJ319" s="329">
        <f t="shared" si="26"/>
        <v>0.8559119272980001</v>
      </c>
      <c r="AK319" s="329">
        <f t="shared" si="27"/>
        <v>100.20073799800004</v>
      </c>
      <c r="AL319" s="329">
        <f t="shared" si="28"/>
        <v>101.05664992529803</v>
      </c>
      <c r="AM319" s="329">
        <f t="shared" si="29"/>
        <v>6.247532316043796</v>
      </c>
    </row>
    <row r="320" spans="33:39" ht="12.75">
      <c r="AG320" s="329">
        <f t="shared" si="24"/>
        <v>102.17425591796878</v>
      </c>
      <c r="AH320" s="324">
        <v>275</v>
      </c>
      <c r="AI320" s="628">
        <f t="shared" si="25"/>
        <v>0.1375</v>
      </c>
      <c r="AJ320" s="329">
        <f t="shared" si="26"/>
        <v>0.8589328242187502</v>
      </c>
      <c r="AK320" s="329">
        <f t="shared" si="27"/>
        <v>101.31532309375002</v>
      </c>
      <c r="AL320" s="329">
        <f t="shared" si="28"/>
        <v>102.17425591796878</v>
      </c>
      <c r="AM320" s="329">
        <f t="shared" si="29"/>
        <v>6.246784176136364</v>
      </c>
    </row>
    <row r="321" spans="33:39" ht="12.75">
      <c r="AG321" s="329">
        <f t="shared" si="24"/>
        <v>103.30035270875202</v>
      </c>
      <c r="AH321" s="324">
        <v>276</v>
      </c>
      <c r="AI321" s="628">
        <f t="shared" si="25"/>
        <v>0.138</v>
      </c>
      <c r="AJ321" s="329">
        <f t="shared" si="26"/>
        <v>0.8619567567520001</v>
      </c>
      <c r="AK321" s="329">
        <f t="shared" si="27"/>
        <v>102.43839595200002</v>
      </c>
      <c r="AL321" s="329">
        <f t="shared" si="28"/>
        <v>103.30035270875202</v>
      </c>
      <c r="AM321" s="329">
        <f t="shared" si="29"/>
        <v>6.246063454724638</v>
      </c>
    </row>
    <row r="322" spans="33:39" ht="12.75">
      <c r="AG322" s="329">
        <f t="shared" si="24"/>
        <v>104.43497338019728</v>
      </c>
      <c r="AH322" s="324">
        <v>277</v>
      </c>
      <c r="AI322" s="628">
        <f t="shared" si="25"/>
        <v>0.1385</v>
      </c>
      <c r="AJ322" s="329">
        <f t="shared" si="26"/>
        <v>0.86498375794725</v>
      </c>
      <c r="AK322" s="329">
        <f t="shared" si="27"/>
        <v>103.56998962225003</v>
      </c>
      <c r="AL322" s="329">
        <f t="shared" si="28"/>
        <v>104.43497338019728</v>
      </c>
      <c r="AM322" s="329">
        <f t="shared" si="29"/>
        <v>6.245370093481949</v>
      </c>
    </row>
    <row r="323" spans="33:39" ht="12.75">
      <c r="AG323" s="329">
        <f t="shared" si="24"/>
        <v>105.57815101485406</v>
      </c>
      <c r="AH323" s="324">
        <v>278</v>
      </c>
      <c r="AI323" s="628">
        <f t="shared" si="25"/>
        <v>0.139</v>
      </c>
      <c r="AJ323" s="329">
        <f t="shared" si="26"/>
        <v>0.8680138608540001</v>
      </c>
      <c r="AK323" s="329">
        <f t="shared" si="27"/>
        <v>104.71013715400005</v>
      </c>
      <c r="AL323" s="329">
        <f t="shared" si="28"/>
        <v>105.57815101485406</v>
      </c>
      <c r="AM323" s="329">
        <f t="shared" si="29"/>
        <v>6.244704034920864</v>
      </c>
    </row>
    <row r="324" spans="33:39" ht="12.75">
      <c r="AG324" s="329">
        <f t="shared" si="24"/>
        <v>106.7299186952718</v>
      </c>
      <c r="AH324" s="324">
        <v>279</v>
      </c>
      <c r="AI324" s="628">
        <f t="shared" si="25"/>
        <v>0.1395</v>
      </c>
      <c r="AJ324" s="329">
        <f t="shared" si="26"/>
        <v>0.8710470985217501</v>
      </c>
      <c r="AK324" s="329">
        <f t="shared" si="27"/>
        <v>105.85887159675005</v>
      </c>
      <c r="AL324" s="329">
        <f t="shared" si="28"/>
        <v>106.7299186952718</v>
      </c>
      <c r="AM324" s="329">
        <f t="shared" si="29"/>
        <v>6.244065222378136</v>
      </c>
    </row>
    <row r="325" spans="33:39" ht="12.75">
      <c r="AG325" s="329">
        <f t="shared" si="24"/>
        <v>107.89030950400003</v>
      </c>
      <c r="AH325" s="324">
        <v>280</v>
      </c>
      <c r="AI325" s="628">
        <f t="shared" si="25"/>
        <v>0.14</v>
      </c>
      <c r="AJ325" s="329">
        <f t="shared" si="26"/>
        <v>0.8740835040000001</v>
      </c>
      <c r="AK325" s="329">
        <f t="shared" si="27"/>
        <v>107.01622600000003</v>
      </c>
      <c r="AL325" s="329">
        <f t="shared" si="28"/>
        <v>107.89030950400003</v>
      </c>
      <c r="AM325" s="329">
        <f t="shared" si="29"/>
        <v>6.2434536000000005</v>
      </c>
    </row>
    <row r="326" spans="33:39" ht="12.75">
      <c r="AG326" s="329">
        <f t="shared" si="24"/>
        <v>109.05935652358826</v>
      </c>
      <c r="AH326" s="324">
        <v>281</v>
      </c>
      <c r="AI326" s="628">
        <f t="shared" si="25"/>
        <v>0.1405</v>
      </c>
      <c r="AJ326" s="329">
        <f t="shared" si="26"/>
        <v>0.8771231103382501</v>
      </c>
      <c r="AK326" s="329">
        <f t="shared" si="27"/>
        <v>108.18223341325002</v>
      </c>
      <c r="AL326" s="329">
        <f t="shared" si="28"/>
        <v>109.05935652358826</v>
      </c>
      <c r="AM326" s="329">
        <f t="shared" si="29"/>
        <v>6.242869112727758</v>
      </c>
    </row>
    <row r="327" spans="33:39" ht="12.75">
      <c r="AG327" s="329">
        <f t="shared" si="24"/>
        <v>110.23709283658603</v>
      </c>
      <c r="AH327" s="324">
        <v>282</v>
      </c>
      <c r="AI327" s="628">
        <f t="shared" si="25"/>
        <v>0.14100000000000001</v>
      </c>
      <c r="AJ327" s="329">
        <f t="shared" si="26"/>
        <v>0.8801659505860002</v>
      </c>
      <c r="AK327" s="329">
        <f t="shared" si="27"/>
        <v>109.35692688600002</v>
      </c>
      <c r="AL327" s="329">
        <f t="shared" si="28"/>
        <v>110.23709283658603</v>
      </c>
      <c r="AM327" s="329">
        <f t="shared" si="29"/>
        <v>6.242311706283689</v>
      </c>
    </row>
    <row r="328" spans="33:39" ht="12.75">
      <c r="AG328" s="329">
        <f t="shared" si="24"/>
        <v>111.42355152554278</v>
      </c>
      <c r="AH328" s="324">
        <v>283</v>
      </c>
      <c r="AI328" s="628">
        <f t="shared" si="25"/>
        <v>0.14150000000000001</v>
      </c>
      <c r="AJ328" s="329">
        <f t="shared" si="26"/>
        <v>0.8832120577927501</v>
      </c>
      <c r="AK328" s="329">
        <f t="shared" si="27"/>
        <v>110.54033946775003</v>
      </c>
      <c r="AL328" s="329">
        <f t="shared" si="28"/>
        <v>111.42355152554278</v>
      </c>
      <c r="AM328" s="329">
        <f t="shared" si="29"/>
        <v>6.241781327157244</v>
      </c>
    </row>
    <row r="329" spans="33:39" ht="12.75">
      <c r="AG329" s="329">
        <f t="shared" si="24"/>
        <v>112.61876567300806</v>
      </c>
      <c r="AH329" s="324">
        <v>284</v>
      </c>
      <c r="AI329" s="628">
        <f t="shared" si="25"/>
        <v>0.14200000000000002</v>
      </c>
      <c r="AJ329" s="329">
        <f t="shared" si="26"/>
        <v>0.8862614650080001</v>
      </c>
      <c r="AK329" s="329">
        <f t="shared" si="27"/>
        <v>111.73250420800005</v>
      </c>
      <c r="AL329" s="329">
        <f t="shared" si="28"/>
        <v>112.61876567300806</v>
      </c>
      <c r="AM329" s="329">
        <f t="shared" si="29"/>
        <v>6.241277922591549</v>
      </c>
    </row>
    <row r="330" spans="33:39" ht="12.75">
      <c r="AG330" s="329">
        <f t="shared" si="24"/>
        <v>113.82276836153129</v>
      </c>
      <c r="AH330" s="324">
        <v>285</v>
      </c>
      <c r="AI330" s="628">
        <f t="shared" si="25"/>
        <v>0.14250000000000002</v>
      </c>
      <c r="AJ330" s="329">
        <f t="shared" si="26"/>
        <v>0.88931420528125</v>
      </c>
      <c r="AK330" s="329">
        <f t="shared" si="27"/>
        <v>112.93345415625004</v>
      </c>
      <c r="AL330" s="329">
        <f t="shared" si="28"/>
        <v>113.82276836153129</v>
      </c>
      <c r="AM330" s="329">
        <f t="shared" si="29"/>
        <v>6.240801440570175</v>
      </c>
    </row>
    <row r="331" spans="33:39" ht="12.75">
      <c r="AG331" s="329">
        <f t="shared" si="24"/>
        <v>115.03559267366205</v>
      </c>
      <c r="AH331" s="324">
        <v>286</v>
      </c>
      <c r="AI331" s="628">
        <f t="shared" si="25"/>
        <v>0.14300000000000002</v>
      </c>
      <c r="AJ331" s="329">
        <f t="shared" si="26"/>
        <v>0.8923703116620002</v>
      </c>
      <c r="AK331" s="329">
        <f t="shared" si="27"/>
        <v>114.14322236200005</v>
      </c>
      <c r="AL331" s="329">
        <f t="shared" si="28"/>
        <v>115.03559267366205</v>
      </c>
      <c r="AM331" s="329">
        <f t="shared" si="29"/>
        <v>6.2403518298041964</v>
      </c>
    </row>
    <row r="332" spans="33:39" ht="12.75">
      <c r="AG332" s="329">
        <f t="shared" si="24"/>
        <v>116.25727169194978</v>
      </c>
      <c r="AH332" s="324">
        <v>287</v>
      </c>
      <c r="AI332" s="628">
        <f t="shared" si="25"/>
        <v>0.14350000000000002</v>
      </c>
      <c r="AJ332" s="329">
        <f t="shared" si="26"/>
        <v>0.8954298171997501</v>
      </c>
      <c r="AK332" s="329">
        <f t="shared" si="27"/>
        <v>115.36184187475003</v>
      </c>
      <c r="AL332" s="329">
        <f t="shared" si="28"/>
        <v>116.25727169194978</v>
      </c>
      <c r="AM332" s="329">
        <f t="shared" si="29"/>
        <v>6.239929039719512</v>
      </c>
    </row>
    <row r="333" spans="33:39" ht="12.75">
      <c r="AG333" s="329">
        <f t="shared" si="24"/>
        <v>117.48783849894403</v>
      </c>
      <c r="AH333" s="324">
        <v>288</v>
      </c>
      <c r="AI333" s="628">
        <f t="shared" si="25"/>
        <v>0.14400000000000002</v>
      </c>
      <c r="AJ333" s="329">
        <f t="shared" si="26"/>
        <v>0.898492754944</v>
      </c>
      <c r="AK333" s="329">
        <f t="shared" si="27"/>
        <v>116.58934574400003</v>
      </c>
      <c r="AL333" s="329">
        <f t="shared" si="28"/>
        <v>117.48783849894403</v>
      </c>
      <c r="AM333" s="329">
        <f t="shared" si="29"/>
        <v>6.239533020444444</v>
      </c>
    </row>
    <row r="334" spans="33:39" ht="12.75">
      <c r="AG334" s="329">
        <f t="shared" si="24"/>
        <v>118.72732617719423</v>
      </c>
      <c r="AH334" s="324">
        <v>289</v>
      </c>
      <c r="AI334" s="628">
        <f t="shared" si="25"/>
        <v>0.1445</v>
      </c>
      <c r="AJ334" s="329">
        <f t="shared" si="26"/>
        <v>0.90155915794425</v>
      </c>
      <c r="AK334" s="329">
        <f t="shared" si="27"/>
        <v>117.82576701924998</v>
      </c>
      <c r="AL334" s="329">
        <f t="shared" si="28"/>
        <v>118.72732617719423</v>
      </c>
      <c r="AM334" s="329">
        <f t="shared" si="29"/>
        <v>6.239163722797579</v>
      </c>
    </row>
    <row r="335" spans="33:39" ht="12.75">
      <c r="AG335" s="329">
        <f t="shared" si="24"/>
        <v>119.97576780924997</v>
      </c>
      <c r="AH335" s="324">
        <v>290</v>
      </c>
      <c r="AI335" s="628">
        <f t="shared" si="25"/>
        <v>0.145</v>
      </c>
      <c r="AJ335" s="329">
        <f t="shared" si="26"/>
        <v>0.90462905925</v>
      </c>
      <c r="AK335" s="329">
        <f t="shared" si="27"/>
        <v>119.07113874999997</v>
      </c>
      <c r="AL335" s="329">
        <f t="shared" si="28"/>
        <v>119.97576780924997</v>
      </c>
      <c r="AM335" s="329">
        <f t="shared" si="29"/>
        <v>6.238821098275863</v>
      </c>
    </row>
    <row r="336" spans="33:39" ht="12.75">
      <c r="AG336" s="329">
        <f t="shared" si="24"/>
        <v>121.23319647766074</v>
      </c>
      <c r="AH336" s="324">
        <v>291</v>
      </c>
      <c r="AI336" s="628">
        <f t="shared" si="25"/>
        <v>0.1455</v>
      </c>
      <c r="AJ336" s="329">
        <f t="shared" si="26"/>
        <v>0.90770249191075</v>
      </c>
      <c r="AK336" s="329">
        <f t="shared" si="27"/>
        <v>120.32549398574999</v>
      </c>
      <c r="AL336" s="329">
        <f t="shared" si="28"/>
        <v>121.23319647766074</v>
      </c>
      <c r="AM336" s="329">
        <f t="shared" si="29"/>
        <v>6.238505099042956</v>
      </c>
    </row>
    <row r="337" spans="33:39" ht="12.75">
      <c r="AG337" s="329">
        <f t="shared" si="24"/>
        <v>122.49964526497597</v>
      </c>
      <c r="AH337" s="324">
        <v>292</v>
      </c>
      <c r="AI337" s="628">
        <f t="shared" si="25"/>
        <v>0.146</v>
      </c>
      <c r="AJ337" s="329">
        <f t="shared" si="26"/>
        <v>0.910779488976</v>
      </c>
      <c r="AK337" s="329">
        <f t="shared" si="27"/>
        <v>121.58886577599996</v>
      </c>
      <c r="AL337" s="329">
        <f t="shared" si="28"/>
        <v>122.49964526497597</v>
      </c>
      <c r="AM337" s="329">
        <f t="shared" si="29"/>
        <v>6.238215677917808</v>
      </c>
    </row>
    <row r="338" spans="33:39" ht="12.75">
      <c r="AG338" s="329">
        <f t="shared" si="24"/>
        <v>123.77514725374523</v>
      </c>
      <c r="AH338" s="324">
        <v>293</v>
      </c>
      <c r="AI338" s="628">
        <f t="shared" si="25"/>
        <v>0.1465</v>
      </c>
      <c r="AJ338" s="329">
        <f t="shared" si="26"/>
        <v>0.9138600834952499</v>
      </c>
      <c r="AK338" s="329">
        <f t="shared" si="27"/>
        <v>122.86128717024998</v>
      </c>
      <c r="AL338" s="329">
        <f t="shared" si="28"/>
        <v>123.77514725374523</v>
      </c>
      <c r="AM338" s="329">
        <f t="shared" si="29"/>
        <v>6.237952788363481</v>
      </c>
    </row>
    <row r="339" spans="33:39" ht="12.75">
      <c r="AG339" s="329">
        <f t="shared" si="24"/>
        <v>125.05973552651795</v>
      </c>
      <c r="AH339" s="324">
        <v>294</v>
      </c>
      <c r="AI339" s="628">
        <f t="shared" si="25"/>
        <v>0.147</v>
      </c>
      <c r="AJ339" s="329">
        <f t="shared" si="26"/>
        <v>0.916944308518</v>
      </c>
      <c r="AK339" s="329">
        <f t="shared" si="27"/>
        <v>124.14279121799996</v>
      </c>
      <c r="AL339" s="329">
        <f t="shared" si="28"/>
        <v>125.05973552651795</v>
      </c>
      <c r="AM339" s="329">
        <f t="shared" si="29"/>
        <v>6.237716384476191</v>
      </c>
    </row>
    <row r="340" spans="33:39" ht="12.75">
      <c r="AG340" s="329">
        <f t="shared" si="24"/>
        <v>126.35344316584373</v>
      </c>
      <c r="AH340" s="324">
        <v>295</v>
      </c>
      <c r="AI340" s="628">
        <f t="shared" si="25"/>
        <v>0.1475</v>
      </c>
      <c r="AJ340" s="329">
        <f t="shared" si="26"/>
        <v>0.9200321970937501</v>
      </c>
      <c r="AK340" s="329">
        <f t="shared" si="27"/>
        <v>125.43341096874998</v>
      </c>
      <c r="AL340" s="329">
        <f t="shared" si="28"/>
        <v>126.35344316584373</v>
      </c>
      <c r="AM340" s="329">
        <f t="shared" si="29"/>
        <v>6.237506420974577</v>
      </c>
    </row>
    <row r="341" spans="33:39" ht="12.75">
      <c r="AG341" s="329">
        <f t="shared" si="24"/>
        <v>127.65630325427199</v>
      </c>
      <c r="AH341" s="324">
        <v>296</v>
      </c>
      <c r="AI341" s="628">
        <f t="shared" si="25"/>
        <v>0.148</v>
      </c>
      <c r="AJ341" s="329">
        <f t="shared" si="26"/>
        <v>0.923123782272</v>
      </c>
      <c r="AK341" s="329">
        <f t="shared" si="27"/>
        <v>126.73317947199999</v>
      </c>
      <c r="AL341" s="329">
        <f t="shared" si="28"/>
        <v>127.65630325427199</v>
      </c>
      <c r="AM341" s="329">
        <f t="shared" si="29"/>
        <v>6.237322853189189</v>
      </c>
    </row>
    <row r="342" spans="33:39" ht="12.75">
      <c r="AG342" s="329">
        <f t="shared" si="24"/>
        <v>128.96834887435224</v>
      </c>
      <c r="AH342" s="324">
        <v>297</v>
      </c>
      <c r="AI342" s="628">
        <f t="shared" si="25"/>
        <v>0.1485</v>
      </c>
      <c r="AJ342" s="329">
        <f t="shared" si="26"/>
        <v>0.9262190971022501</v>
      </c>
      <c r="AK342" s="329">
        <f t="shared" si="27"/>
        <v>128.04212977724998</v>
      </c>
      <c r="AL342" s="329">
        <f t="shared" si="28"/>
        <v>128.96834887435224</v>
      </c>
      <c r="AM342" s="329">
        <f t="shared" si="29"/>
        <v>6.23716563705219</v>
      </c>
    </row>
    <row r="343" spans="33:39" ht="12.75">
      <c r="AG343" s="329">
        <f t="shared" si="24"/>
        <v>130.289613108634</v>
      </c>
      <c r="AH343" s="324">
        <v>298</v>
      </c>
      <c r="AI343" s="628">
        <f t="shared" si="25"/>
        <v>0.149</v>
      </c>
      <c r="AJ343" s="329">
        <f t="shared" si="26"/>
        <v>0.9293181746339999</v>
      </c>
      <c r="AK343" s="329">
        <f t="shared" si="27"/>
        <v>129.360294934</v>
      </c>
      <c r="AL343" s="329">
        <f t="shared" si="28"/>
        <v>130.289613108634</v>
      </c>
      <c r="AM343" s="329">
        <f t="shared" si="29"/>
        <v>6.237034729087248</v>
      </c>
    </row>
    <row r="344" spans="33:39" ht="12.75">
      <c r="AG344" s="329">
        <f t="shared" si="24"/>
        <v>131.62012903966675</v>
      </c>
      <c r="AH344" s="324">
        <v>299</v>
      </c>
      <c r="AI344" s="628">
        <f t="shared" si="25"/>
        <v>0.1495</v>
      </c>
      <c r="AJ344" s="329">
        <f t="shared" si="26"/>
        <v>0.9324210479167501</v>
      </c>
      <c r="AK344" s="329">
        <f t="shared" si="27"/>
        <v>130.68770799175</v>
      </c>
      <c r="AL344" s="329">
        <f t="shared" si="28"/>
        <v>131.62012903966675</v>
      </c>
      <c r="AM344" s="329">
        <f t="shared" si="29"/>
        <v>6.236930086399666</v>
      </c>
    </row>
    <row r="345" spans="33:39" ht="12.75">
      <c r="AG345" s="329">
        <f t="shared" si="24"/>
        <v>132.95992975</v>
      </c>
      <c r="AH345" s="324">
        <v>300</v>
      </c>
      <c r="AI345" s="628">
        <f t="shared" si="25"/>
        <v>0.15</v>
      </c>
      <c r="AJ345" s="329">
        <f t="shared" si="26"/>
        <v>0.9355277500000001</v>
      </c>
      <c r="AK345" s="329">
        <f t="shared" si="27"/>
        <v>132.02440199999998</v>
      </c>
      <c r="AL345" s="329">
        <f t="shared" si="28"/>
        <v>132.95992975</v>
      </c>
      <c r="AM345" s="329">
        <f t="shared" si="29"/>
        <v>6.236851666666667</v>
      </c>
    </row>
    <row r="346" spans="33:39" ht="12.75">
      <c r="AG346" s="329">
        <f t="shared" si="24"/>
        <v>134.3090483221832</v>
      </c>
      <c r="AH346" s="324">
        <v>301</v>
      </c>
      <c r="AI346" s="628">
        <f t="shared" si="25"/>
        <v>0.1505</v>
      </c>
      <c r="AJ346" s="329">
        <f t="shared" si="26"/>
        <v>0.9386383139332499</v>
      </c>
      <c r="AK346" s="329">
        <f t="shared" si="27"/>
        <v>133.37041000824996</v>
      </c>
      <c r="AL346" s="329">
        <f t="shared" si="28"/>
        <v>134.3090483221832</v>
      </c>
      <c r="AM346" s="329">
        <f t="shared" si="29"/>
        <v>6.236799428127907</v>
      </c>
    </row>
    <row r="347" spans="33:39" ht="12.75">
      <c r="AG347" s="329">
        <f t="shared" si="24"/>
        <v>135.66751783876597</v>
      </c>
      <c r="AH347" s="324">
        <v>302</v>
      </c>
      <c r="AI347" s="628">
        <f t="shared" si="25"/>
        <v>0.151</v>
      </c>
      <c r="AJ347" s="329">
        <f t="shared" si="26"/>
        <v>0.941752772766</v>
      </c>
      <c r="AK347" s="329">
        <f t="shared" si="27"/>
        <v>134.72576506599998</v>
      </c>
      <c r="AL347" s="329">
        <f t="shared" si="28"/>
        <v>135.66751783876597</v>
      </c>
      <c r="AM347" s="329">
        <f t="shared" si="29"/>
        <v>6.236773329576159</v>
      </c>
    </row>
    <row r="348" spans="33:39" ht="12.75">
      <c r="AG348" s="329">
        <f t="shared" si="24"/>
        <v>137.03537138229774</v>
      </c>
      <c r="AH348" s="324">
        <v>303</v>
      </c>
      <c r="AI348" s="628">
        <f t="shared" si="25"/>
        <v>0.1515</v>
      </c>
      <c r="AJ348" s="329">
        <f t="shared" si="26"/>
        <v>0.9448711595477499</v>
      </c>
      <c r="AK348" s="329">
        <f t="shared" si="27"/>
        <v>136.09050022275</v>
      </c>
      <c r="AL348" s="329">
        <f t="shared" si="28"/>
        <v>137.03537138229774</v>
      </c>
      <c r="AM348" s="329">
        <f t="shared" si="29"/>
        <v>6.236773330348185</v>
      </c>
    </row>
    <row r="349" spans="33:39" ht="12.75">
      <c r="AG349" s="329">
        <f t="shared" si="24"/>
        <v>138.41264203532796</v>
      </c>
      <c r="AH349" s="324">
        <v>304</v>
      </c>
      <c r="AI349" s="628">
        <f t="shared" si="25"/>
        <v>0.152</v>
      </c>
      <c r="AJ349" s="329">
        <f t="shared" si="26"/>
        <v>0.9479935073279999</v>
      </c>
      <c r="AK349" s="329">
        <f t="shared" si="27"/>
        <v>137.46464852799997</v>
      </c>
      <c r="AL349" s="329">
        <f t="shared" si="28"/>
        <v>138.41264203532796</v>
      </c>
      <c r="AM349" s="329">
        <f t="shared" si="29"/>
        <v>6.236799390315789</v>
      </c>
    </row>
    <row r="350" spans="33:39" ht="12.75">
      <c r="AG350" s="329">
        <f t="shared" si="24"/>
        <v>139.79936288040622</v>
      </c>
      <c r="AH350" s="324">
        <v>305</v>
      </c>
      <c r="AI350" s="628">
        <f t="shared" si="25"/>
        <v>0.1525</v>
      </c>
      <c r="AJ350" s="329">
        <f t="shared" si="26"/>
        <v>0.9511198491562501</v>
      </c>
      <c r="AK350" s="329">
        <f t="shared" si="27"/>
        <v>138.84824303124998</v>
      </c>
      <c r="AL350" s="329">
        <f t="shared" si="28"/>
        <v>139.79936288040622</v>
      </c>
      <c r="AM350" s="329">
        <f t="shared" si="29"/>
        <v>6.23685146987705</v>
      </c>
    </row>
    <row r="351" spans="33:39" ht="12.75">
      <c r="AG351" s="329">
        <f t="shared" si="24"/>
        <v>141.19556700008195</v>
      </c>
      <c r="AH351" s="324">
        <v>306</v>
      </c>
      <c r="AI351" s="628">
        <f t="shared" si="25"/>
        <v>0.153</v>
      </c>
      <c r="AJ351" s="329">
        <f t="shared" si="26"/>
        <v>0.954250218082</v>
      </c>
      <c r="AK351" s="329">
        <f t="shared" si="27"/>
        <v>140.24131678199996</v>
      </c>
      <c r="AL351" s="329">
        <f t="shared" si="28"/>
        <v>141.19556700008195</v>
      </c>
      <c r="AM351" s="329">
        <f t="shared" si="29"/>
        <v>6.236929529947712</v>
      </c>
    </row>
    <row r="352" spans="33:39" ht="12.75">
      <c r="AG352" s="329">
        <f t="shared" si="24"/>
        <v>142.60128747690476</v>
      </c>
      <c r="AH352" s="324">
        <v>307</v>
      </c>
      <c r="AI352" s="628">
        <f t="shared" si="25"/>
        <v>0.1535</v>
      </c>
      <c r="AJ352" s="329">
        <f t="shared" si="26"/>
        <v>0.95738464715475</v>
      </c>
      <c r="AK352" s="329">
        <f t="shared" si="27"/>
        <v>141.64390282975</v>
      </c>
      <c r="AL352" s="329">
        <f t="shared" si="28"/>
        <v>142.60128747690476</v>
      </c>
      <c r="AM352" s="329">
        <f t="shared" si="29"/>
        <v>6.237033531952769</v>
      </c>
    </row>
    <row r="353" spans="33:39" ht="12.75">
      <c r="AG353" s="329">
        <f t="shared" si="24"/>
        <v>144.01655739342397</v>
      </c>
      <c r="AH353" s="324">
        <v>308</v>
      </c>
      <c r="AI353" s="628">
        <f t="shared" si="25"/>
        <v>0.154</v>
      </c>
      <c r="AJ353" s="329">
        <f t="shared" si="26"/>
        <v>0.9605231694240001</v>
      </c>
      <c r="AK353" s="329">
        <f t="shared" si="27"/>
        <v>143.05603422399997</v>
      </c>
      <c r="AL353" s="329">
        <f t="shared" si="28"/>
        <v>144.01655739342397</v>
      </c>
      <c r="AM353" s="329">
        <f t="shared" si="29"/>
        <v>6.237163437818182</v>
      </c>
    </row>
    <row r="354" spans="33:39" ht="12.75">
      <c r="AG354" s="329">
        <f t="shared" si="24"/>
        <v>145.44140983218927</v>
      </c>
      <c r="AH354" s="324">
        <v>309</v>
      </c>
      <c r="AI354" s="628">
        <f t="shared" si="25"/>
        <v>0.1545</v>
      </c>
      <c r="AJ354" s="329">
        <f t="shared" si="26"/>
        <v>0.96366581793925</v>
      </c>
      <c r="AK354" s="329">
        <f t="shared" si="27"/>
        <v>144.47774401425002</v>
      </c>
      <c r="AL354" s="329">
        <f t="shared" si="28"/>
        <v>145.44140983218927</v>
      </c>
      <c r="AM354" s="329">
        <f t="shared" si="29"/>
        <v>6.237319209962783</v>
      </c>
    </row>
    <row r="355" spans="33:39" ht="12.75">
      <c r="AG355" s="329">
        <f t="shared" si="24"/>
        <v>146.87587787575</v>
      </c>
      <c r="AH355" s="324">
        <v>310</v>
      </c>
      <c r="AI355" s="628">
        <f t="shared" si="25"/>
        <v>0.155</v>
      </c>
      <c r="AJ355" s="329">
        <f t="shared" si="26"/>
        <v>0.96681262575</v>
      </c>
      <c r="AK355" s="329">
        <f t="shared" si="27"/>
        <v>145.90906525</v>
      </c>
      <c r="AL355" s="329">
        <f t="shared" si="28"/>
        <v>146.87587787575</v>
      </c>
      <c r="AM355" s="329">
        <f t="shared" si="29"/>
        <v>6.237500811290323</v>
      </c>
    </row>
    <row r="356" spans="33:39" ht="12.75">
      <c r="AG356" s="329">
        <f t="shared" si="24"/>
        <v>148.3199946066557</v>
      </c>
      <c r="AH356" s="324">
        <v>311</v>
      </c>
      <c r="AI356" s="628">
        <f t="shared" si="25"/>
        <v>0.1555</v>
      </c>
      <c r="AJ356" s="329">
        <f t="shared" si="26"/>
        <v>0.9699636259057499</v>
      </c>
      <c r="AK356" s="329">
        <f t="shared" si="27"/>
        <v>147.35003098074995</v>
      </c>
      <c r="AL356" s="329">
        <f t="shared" si="28"/>
        <v>148.3199946066557</v>
      </c>
      <c r="AM356" s="329">
        <f t="shared" si="29"/>
        <v>6.237708205181671</v>
      </c>
    </row>
    <row r="357" spans="33:39" ht="12.75">
      <c r="AG357" s="329">
        <f t="shared" si="24"/>
        <v>149.77379310745602</v>
      </c>
      <c r="AH357" s="324">
        <v>312</v>
      </c>
      <c r="AI357" s="628">
        <f t="shared" si="25"/>
        <v>0.156</v>
      </c>
      <c r="AJ357" s="329">
        <f t="shared" si="26"/>
        <v>0.973118851456</v>
      </c>
      <c r="AK357" s="329">
        <f t="shared" si="27"/>
        <v>148.800674256</v>
      </c>
      <c r="AL357" s="329">
        <f t="shared" si="28"/>
        <v>149.77379310745602</v>
      </c>
      <c r="AM357" s="329">
        <f t="shared" si="29"/>
        <v>6.237941355487179</v>
      </c>
    </row>
    <row r="358" spans="33:39" ht="12.75">
      <c r="AG358" s="329">
        <f t="shared" si="24"/>
        <v>151.23730646070024</v>
      </c>
      <c r="AH358" s="324">
        <v>313</v>
      </c>
      <c r="AI358" s="628">
        <f t="shared" si="25"/>
        <v>0.1565</v>
      </c>
      <c r="AJ358" s="329">
        <f t="shared" si="26"/>
        <v>0.9762783354502501</v>
      </c>
      <c r="AK358" s="329">
        <f t="shared" si="27"/>
        <v>150.26102812525</v>
      </c>
      <c r="AL358" s="329">
        <f t="shared" si="28"/>
        <v>151.23730646070024</v>
      </c>
      <c r="AM358" s="329">
        <f t="shared" si="29"/>
        <v>6.23820022651917</v>
      </c>
    </row>
    <row r="359" spans="33:39" ht="12.75">
      <c r="AG359" s="329">
        <f t="shared" si="24"/>
        <v>152.71056774893802</v>
      </c>
      <c r="AH359" s="324">
        <v>314</v>
      </c>
      <c r="AI359" s="628">
        <f t="shared" si="25"/>
        <v>0.157</v>
      </c>
      <c r="AJ359" s="329">
        <f t="shared" si="26"/>
        <v>0.9794421109379999</v>
      </c>
      <c r="AK359" s="329">
        <f t="shared" si="27"/>
        <v>151.731125638</v>
      </c>
      <c r="AL359" s="329">
        <f t="shared" si="28"/>
        <v>152.71056774893802</v>
      </c>
      <c r="AM359" s="329">
        <f t="shared" si="29"/>
        <v>6.238484783044585</v>
      </c>
    </row>
    <row r="360" spans="33:39" ht="12.75">
      <c r="AG360" s="329">
        <f t="shared" si="24"/>
        <v>154.19361005471876</v>
      </c>
      <c r="AH360" s="324">
        <v>315</v>
      </c>
      <c r="AI360" s="628">
        <f t="shared" si="25"/>
        <v>0.1575</v>
      </c>
      <c r="AJ360" s="329">
        <f t="shared" si="26"/>
        <v>0.98261021096875</v>
      </c>
      <c r="AK360" s="329">
        <f t="shared" si="27"/>
        <v>153.21099984375002</v>
      </c>
      <c r="AL360" s="329">
        <f t="shared" si="28"/>
        <v>154.19361005471876</v>
      </c>
      <c r="AM360" s="329">
        <f t="shared" si="29"/>
        <v>6.2387949902777775</v>
      </c>
    </row>
    <row r="361" spans="33:39" ht="12.75">
      <c r="AG361" s="329">
        <f t="shared" si="24"/>
        <v>155.686466460592</v>
      </c>
      <c r="AH361" s="324">
        <v>316</v>
      </c>
      <c r="AI361" s="628">
        <f t="shared" si="25"/>
        <v>0.158</v>
      </c>
      <c r="AJ361" s="329">
        <f t="shared" si="26"/>
        <v>0.9857826685920001</v>
      </c>
      <c r="AK361" s="329">
        <f t="shared" si="27"/>
        <v>154.70068379199998</v>
      </c>
      <c r="AL361" s="329">
        <f t="shared" si="28"/>
        <v>155.686466460592</v>
      </c>
      <c r="AM361" s="329">
        <f t="shared" si="29"/>
        <v>6.239130813873419</v>
      </c>
    </row>
    <row r="362" spans="33:39" ht="12.75">
      <c r="AG362" s="329">
        <f t="shared" si="24"/>
        <v>157.18917004910722</v>
      </c>
      <c r="AH362" s="324">
        <v>317</v>
      </c>
      <c r="AI362" s="628">
        <f t="shared" si="25"/>
        <v>0.1585</v>
      </c>
      <c r="AJ362" s="329">
        <f t="shared" si="26"/>
        <v>0.98895951685725</v>
      </c>
      <c r="AK362" s="329">
        <f t="shared" si="27"/>
        <v>156.20021053224997</v>
      </c>
      <c r="AL362" s="329">
        <f t="shared" si="28"/>
        <v>157.18917004910722</v>
      </c>
      <c r="AM362" s="329">
        <f t="shared" si="29"/>
        <v>6.239492219919558</v>
      </c>
    </row>
    <row r="363" spans="33:39" ht="12.75">
      <c r="AG363" s="329">
        <f t="shared" si="24"/>
        <v>158.70175390281395</v>
      </c>
      <c r="AH363" s="324">
        <v>318</v>
      </c>
      <c r="AI363" s="628">
        <f t="shared" si="25"/>
        <v>0.159</v>
      </c>
      <c r="AJ363" s="329">
        <f t="shared" si="26"/>
        <v>0.9921407888140001</v>
      </c>
      <c r="AK363" s="329">
        <f t="shared" si="27"/>
        <v>157.70961311399995</v>
      </c>
      <c r="AL363" s="329">
        <f t="shared" si="28"/>
        <v>158.70175390281395</v>
      </c>
      <c r="AM363" s="329">
        <f t="shared" si="29"/>
        <v>6.2398791749308185</v>
      </c>
    </row>
    <row r="364" spans="33:39" ht="12.75">
      <c r="AG364" s="329">
        <f t="shared" si="24"/>
        <v>160.22425110426175</v>
      </c>
      <c r="AH364" s="324">
        <v>319</v>
      </c>
      <c r="AI364" s="628">
        <f t="shared" si="25"/>
        <v>0.1595</v>
      </c>
      <c r="AJ364" s="329">
        <f t="shared" si="26"/>
        <v>0.9953265175117499</v>
      </c>
      <c r="AK364" s="329">
        <f t="shared" si="27"/>
        <v>159.22892458675</v>
      </c>
      <c r="AL364" s="329">
        <f t="shared" si="28"/>
        <v>160.22425110426175</v>
      </c>
      <c r="AM364" s="329">
        <f t="shared" si="29"/>
        <v>6.240291645841692</v>
      </c>
    </row>
    <row r="365" spans="33:39" ht="12.75">
      <c r="AG365" s="329">
        <f t="shared" si="24"/>
        <v>161.75669473600001</v>
      </c>
      <c r="AH365" s="324">
        <v>320</v>
      </c>
      <c r="AI365" s="628">
        <f t="shared" si="25"/>
        <v>0.16</v>
      </c>
      <c r="AJ365" s="329">
        <f t="shared" si="26"/>
        <v>0.998516736</v>
      </c>
      <c r="AK365" s="329">
        <f t="shared" si="27"/>
        <v>160.75817800000002</v>
      </c>
      <c r="AL365" s="329">
        <f t="shared" si="28"/>
        <v>161.75669473600001</v>
      </c>
      <c r="AM365" s="329">
        <f t="shared" si="29"/>
        <v>6.2407296</v>
      </c>
    </row>
    <row r="366" spans="33:39" ht="12.75">
      <c r="AG366" s="329">
        <f t="shared" si="24"/>
        <v>163.29911788057825</v>
      </c>
      <c r="AH366" s="324">
        <v>321</v>
      </c>
      <c r="AI366" s="628">
        <f aca="true" t="shared" si="30" ref="AI366:AI429">AH366*$AH$43</f>
        <v>0.1605</v>
      </c>
      <c r="AJ366" s="329">
        <f aca="true" t="shared" si="31" ref="AJ366:AJ429">$AJ$35*AI366^3+$AJ$36*AI366^2+$AJ$37*AI366+$AJ$38</f>
        <v>1.00171147732825</v>
      </c>
      <c r="AK366" s="329">
        <f aca="true" t="shared" si="32" ref="AK366:AK429">$AM$35*AI366^3+$AM$36*AI366^2+$AM$37*AI366+$AM$38</f>
        <v>162.29740640325</v>
      </c>
      <c r="AL366" s="329">
        <f>AJ366+AK366</f>
        <v>163.29911788057825</v>
      </c>
      <c r="AM366" s="329">
        <f t="shared" si="29"/>
        <v>6.2411930051604365</v>
      </c>
    </row>
    <row r="367" spans="33:39" ht="12.75">
      <c r="AG367" s="329">
        <f t="shared" si="24"/>
        <v>164.85155362054604</v>
      </c>
      <c r="AH367" s="324">
        <v>322</v>
      </c>
      <c r="AI367" s="628">
        <f t="shared" si="30"/>
        <v>0.161</v>
      </c>
      <c r="AJ367" s="329">
        <f t="shared" si="31"/>
        <v>1.004910774546</v>
      </c>
      <c r="AK367" s="329">
        <f t="shared" si="32"/>
        <v>163.84664284600004</v>
      </c>
      <c r="AL367" s="329">
        <f>AJ367+AK367</f>
        <v>164.85155362054604</v>
      </c>
      <c r="AM367" s="329">
        <f aca="true" t="shared" si="33" ref="AM367:AM430">AJ367/AI367</f>
        <v>6.24168182947826</v>
      </c>
    </row>
    <row r="368" spans="33:39" ht="12.75">
      <c r="AG368" s="329">
        <f aca="true" t="shared" si="34" ref="AG368:AG431">AL368</f>
        <v>166.41403503845274</v>
      </c>
      <c r="AH368" s="324">
        <v>323</v>
      </c>
      <c r="AI368" s="628">
        <f t="shared" si="30"/>
        <v>0.1615</v>
      </c>
      <c r="AJ368" s="329">
        <f t="shared" si="31"/>
        <v>1.00811466070275</v>
      </c>
      <c r="AK368" s="329">
        <f t="shared" si="32"/>
        <v>165.40592037775</v>
      </c>
      <c r="AL368" s="329">
        <f>AJ368+AK368</f>
        <v>166.41403503845274</v>
      </c>
      <c r="AM368" s="329">
        <f t="shared" si="33"/>
        <v>6.242196041503096</v>
      </c>
    </row>
    <row r="369" spans="33:39" ht="12.75">
      <c r="AG369" s="329">
        <f t="shared" si="34"/>
        <v>167.986595216848</v>
      </c>
      <c r="AH369" s="324">
        <v>324</v>
      </c>
      <c r="AI369" s="628">
        <f t="shared" si="30"/>
        <v>0.162</v>
      </c>
      <c r="AJ369" s="329">
        <f t="shared" si="31"/>
        <v>1.0113231688480002</v>
      </c>
      <c r="AK369" s="329">
        <f t="shared" si="32"/>
        <v>166.975272048</v>
      </c>
      <c r="AL369" s="329">
        <f aca="true" t="shared" si="35" ref="AL369:AL432">AJ369+AK369</f>
        <v>167.986595216848</v>
      </c>
      <c r="AM369" s="329">
        <f t="shared" si="33"/>
        <v>6.242735610172841</v>
      </c>
    </row>
    <row r="370" spans="33:39" ht="12.75">
      <c r="AG370" s="329">
        <f t="shared" si="34"/>
        <v>169.56926723828127</v>
      </c>
      <c r="AH370" s="324">
        <v>325</v>
      </c>
      <c r="AI370" s="628">
        <f t="shared" si="30"/>
        <v>0.1625</v>
      </c>
      <c r="AJ370" s="329">
        <f t="shared" si="31"/>
        <v>1.01453633203125</v>
      </c>
      <c r="AK370" s="329">
        <f t="shared" si="32"/>
        <v>168.55473090625003</v>
      </c>
      <c r="AL370" s="329">
        <f t="shared" si="35"/>
        <v>169.56926723828127</v>
      </c>
      <c r="AM370" s="329">
        <f t="shared" si="33"/>
        <v>6.243300504807691</v>
      </c>
    </row>
    <row r="371" spans="33:39" ht="12.75">
      <c r="AG371" s="329">
        <f t="shared" si="34"/>
        <v>171.162084185302</v>
      </c>
      <c r="AH371" s="324">
        <v>326</v>
      </c>
      <c r="AI371" s="628">
        <f t="shared" si="30"/>
        <v>0.163</v>
      </c>
      <c r="AJ371" s="329">
        <f t="shared" si="31"/>
        <v>1.017754183302</v>
      </c>
      <c r="AK371" s="329">
        <f t="shared" si="32"/>
        <v>170.144330002</v>
      </c>
      <c r="AL371" s="329">
        <f t="shared" si="35"/>
        <v>171.162084185302</v>
      </c>
      <c r="AM371" s="329">
        <f t="shared" si="33"/>
        <v>6.2438906951042945</v>
      </c>
    </row>
    <row r="372" spans="33:39" ht="12.75">
      <c r="AG372" s="329">
        <f t="shared" si="34"/>
        <v>172.76507914045976</v>
      </c>
      <c r="AH372" s="324">
        <v>327</v>
      </c>
      <c r="AI372" s="628">
        <f t="shared" si="30"/>
        <v>0.1635</v>
      </c>
      <c r="AJ372" s="329">
        <f t="shared" si="31"/>
        <v>1.02097675570975</v>
      </c>
      <c r="AK372" s="329">
        <f t="shared" si="32"/>
        <v>171.74410238475002</v>
      </c>
      <c r="AL372" s="329">
        <f t="shared" si="35"/>
        <v>172.76507914045976</v>
      </c>
      <c r="AM372" s="329">
        <f t="shared" si="33"/>
        <v>6.244506151129969</v>
      </c>
    </row>
    <row r="373" spans="33:39" ht="12.75">
      <c r="AG373" s="329">
        <f t="shared" si="34"/>
        <v>174.37828518630403</v>
      </c>
      <c r="AH373" s="324">
        <v>328</v>
      </c>
      <c r="AI373" s="628">
        <f t="shared" si="30"/>
        <v>0.164</v>
      </c>
      <c r="AJ373" s="329">
        <f t="shared" si="31"/>
        <v>1.024204082304</v>
      </c>
      <c r="AK373" s="329">
        <f t="shared" si="32"/>
        <v>173.35408110400002</v>
      </c>
      <c r="AL373" s="329">
        <f t="shared" si="35"/>
        <v>174.37828518630403</v>
      </c>
      <c r="AM373" s="329">
        <f t="shared" si="33"/>
        <v>6.245146843317072</v>
      </c>
    </row>
    <row r="374" spans="33:39" ht="12.75">
      <c r="AG374" s="329">
        <f t="shared" si="34"/>
        <v>176.00173540538427</v>
      </c>
      <c r="AH374" s="324">
        <v>329</v>
      </c>
      <c r="AI374" s="628">
        <f t="shared" si="30"/>
        <v>0.1645</v>
      </c>
      <c r="AJ374" s="329">
        <f t="shared" si="31"/>
        <v>1.0274361961342502</v>
      </c>
      <c r="AK374" s="329">
        <f t="shared" si="32"/>
        <v>174.97429920925</v>
      </c>
      <c r="AL374" s="329">
        <f t="shared" si="35"/>
        <v>176.00173540538427</v>
      </c>
      <c r="AM374" s="329">
        <f t="shared" si="33"/>
        <v>6.245812742457447</v>
      </c>
    </row>
    <row r="375" spans="33:39" ht="12.75">
      <c r="AG375" s="329">
        <f t="shared" si="34"/>
        <v>177.63546288024997</v>
      </c>
      <c r="AH375" s="324">
        <v>330</v>
      </c>
      <c r="AI375" s="628">
        <f t="shared" si="30"/>
        <v>0.165</v>
      </c>
      <c r="AJ375" s="329">
        <f t="shared" si="31"/>
        <v>1.03067313025</v>
      </c>
      <c r="AK375" s="329">
        <f t="shared" si="32"/>
        <v>176.60478974999998</v>
      </c>
      <c r="AL375" s="329">
        <f t="shared" si="35"/>
        <v>177.63546288024997</v>
      </c>
      <c r="AM375" s="329">
        <f t="shared" si="33"/>
        <v>6.2465038196969696</v>
      </c>
    </row>
    <row r="376" spans="33:39" ht="12.75">
      <c r="AG376" s="329">
        <f t="shared" si="34"/>
        <v>179.27950069345076</v>
      </c>
      <c r="AH376" s="324">
        <v>331</v>
      </c>
      <c r="AI376" s="628">
        <f t="shared" si="30"/>
        <v>0.1655</v>
      </c>
      <c r="AJ376" s="329">
        <f t="shared" si="31"/>
        <v>1.03391491770075</v>
      </c>
      <c r="AK376" s="329">
        <f t="shared" si="32"/>
        <v>178.24558577575002</v>
      </c>
      <c r="AL376" s="329">
        <f t="shared" si="35"/>
        <v>179.27950069345076</v>
      </c>
      <c r="AM376" s="329">
        <f t="shared" si="33"/>
        <v>6.247220046530211</v>
      </c>
    </row>
    <row r="377" spans="33:39" ht="12.75">
      <c r="AG377" s="329">
        <f t="shared" si="34"/>
        <v>180.93388192753602</v>
      </c>
      <c r="AH377" s="324">
        <v>332</v>
      </c>
      <c r="AI377" s="628">
        <f t="shared" si="30"/>
        <v>0.166</v>
      </c>
      <c r="AJ377" s="329">
        <f t="shared" si="31"/>
        <v>1.037161591536</v>
      </c>
      <c r="AK377" s="329">
        <f t="shared" si="32"/>
        <v>179.89672033600002</v>
      </c>
      <c r="AL377" s="329">
        <f t="shared" si="35"/>
        <v>180.93388192753602</v>
      </c>
      <c r="AM377" s="329">
        <f t="shared" si="33"/>
        <v>6.24796139479518</v>
      </c>
    </row>
    <row r="378" spans="33:39" ht="12.75">
      <c r="AG378" s="329">
        <f t="shared" si="34"/>
        <v>182.5986396650553</v>
      </c>
      <c r="AH378" s="324">
        <v>333</v>
      </c>
      <c r="AI378" s="628">
        <f t="shared" si="30"/>
        <v>0.1665</v>
      </c>
      <c r="AJ378" s="329">
        <f t="shared" si="31"/>
        <v>1.04041318480525</v>
      </c>
      <c r="AK378" s="329">
        <f t="shared" si="32"/>
        <v>181.55822648025003</v>
      </c>
      <c r="AL378" s="329">
        <f t="shared" si="35"/>
        <v>182.5986396650553</v>
      </c>
      <c r="AM378" s="329">
        <f t="shared" si="33"/>
        <v>6.248727836668168</v>
      </c>
    </row>
    <row r="379" spans="33:39" ht="12.75">
      <c r="AG379" s="329">
        <f t="shared" si="34"/>
        <v>184.27380698855802</v>
      </c>
      <c r="AH379" s="324">
        <v>334</v>
      </c>
      <c r="AI379" s="628">
        <f t="shared" si="30"/>
        <v>0.167</v>
      </c>
      <c r="AJ379" s="329">
        <f t="shared" si="31"/>
        <v>1.0436697305580003</v>
      </c>
      <c r="AK379" s="329">
        <f t="shared" si="32"/>
        <v>183.230137258</v>
      </c>
      <c r="AL379" s="329">
        <f t="shared" si="35"/>
        <v>184.27380698855802</v>
      </c>
      <c r="AM379" s="329">
        <f t="shared" si="33"/>
        <v>6.249519344658684</v>
      </c>
    </row>
    <row r="380" spans="33:39" ht="12.75">
      <c r="AG380" s="329">
        <f t="shared" si="34"/>
        <v>185.9594169805938</v>
      </c>
      <c r="AH380" s="324">
        <v>335</v>
      </c>
      <c r="AI380" s="628">
        <f t="shared" si="30"/>
        <v>0.1675</v>
      </c>
      <c r="AJ380" s="329">
        <f t="shared" si="31"/>
        <v>1.04693126184375</v>
      </c>
      <c r="AK380" s="329">
        <f t="shared" si="32"/>
        <v>184.91248571875005</v>
      </c>
      <c r="AL380" s="329">
        <f t="shared" si="35"/>
        <v>185.9594169805938</v>
      </c>
      <c r="AM380" s="329">
        <f t="shared" si="33"/>
        <v>6.250335891604478</v>
      </c>
    </row>
    <row r="381" spans="33:39" ht="12.75">
      <c r="AG381" s="329">
        <f t="shared" si="34"/>
        <v>187.65550272371203</v>
      </c>
      <c r="AH381" s="324">
        <v>336</v>
      </c>
      <c r="AI381" s="628">
        <f t="shared" si="30"/>
        <v>0.168</v>
      </c>
      <c r="AJ381" s="329">
        <f t="shared" si="31"/>
        <v>1.050197811712</v>
      </c>
      <c r="AK381" s="329">
        <f t="shared" si="32"/>
        <v>186.60530491200004</v>
      </c>
      <c r="AL381" s="329">
        <f t="shared" si="35"/>
        <v>187.65550272371203</v>
      </c>
      <c r="AM381" s="329">
        <f t="shared" si="33"/>
        <v>6.251177450666667</v>
      </c>
    </row>
    <row r="382" spans="33:39" ht="12.75">
      <c r="AG382" s="329">
        <f t="shared" si="34"/>
        <v>189.36209730046227</v>
      </c>
      <c r="AH382" s="324">
        <v>337</v>
      </c>
      <c r="AI382" s="628">
        <f t="shared" si="30"/>
        <v>0.1685</v>
      </c>
      <c r="AJ382" s="329">
        <f t="shared" si="31"/>
        <v>1.0534694132122502</v>
      </c>
      <c r="AK382" s="329">
        <f t="shared" si="32"/>
        <v>188.30862788725003</v>
      </c>
      <c r="AL382" s="329">
        <f t="shared" si="35"/>
        <v>189.36209730046227</v>
      </c>
      <c r="AM382" s="329">
        <f t="shared" si="33"/>
        <v>6.252043995324927</v>
      </c>
    </row>
    <row r="383" spans="33:39" ht="12.75">
      <c r="AG383" s="329">
        <f t="shared" si="34"/>
        <v>191.079233793394</v>
      </c>
      <c r="AH383" s="324">
        <v>338</v>
      </c>
      <c r="AI383" s="628">
        <f t="shared" si="30"/>
        <v>0.169</v>
      </c>
      <c r="AJ383" s="329">
        <f t="shared" si="31"/>
        <v>1.056746099394</v>
      </c>
      <c r="AK383" s="329">
        <f t="shared" si="32"/>
        <v>190.022487694</v>
      </c>
      <c r="AL383" s="329">
        <f t="shared" si="35"/>
        <v>191.079233793394</v>
      </c>
      <c r="AM383" s="329">
        <f t="shared" si="33"/>
        <v>6.252935499372781</v>
      </c>
    </row>
    <row r="384" spans="33:39" ht="12.75">
      <c r="AG384" s="329">
        <f t="shared" si="34"/>
        <v>192.80694528505677</v>
      </c>
      <c r="AH384" s="324">
        <v>339</v>
      </c>
      <c r="AI384" s="628">
        <f t="shared" si="30"/>
        <v>0.1695</v>
      </c>
      <c r="AJ384" s="329">
        <f t="shared" si="31"/>
        <v>1.0600279033067501</v>
      </c>
      <c r="AK384" s="329">
        <f t="shared" si="32"/>
        <v>191.74691738175002</v>
      </c>
      <c r="AL384" s="329">
        <f t="shared" si="35"/>
        <v>192.80694528505677</v>
      </c>
      <c r="AM384" s="329">
        <f t="shared" si="33"/>
        <v>6.253851936912979</v>
      </c>
    </row>
    <row r="385" spans="33:39" ht="12.75">
      <c r="AG385" s="329">
        <f t="shared" si="34"/>
        <v>194.54526485800008</v>
      </c>
      <c r="AH385" s="324">
        <v>340</v>
      </c>
      <c r="AI385" s="628">
        <f t="shared" si="30"/>
        <v>0.17</v>
      </c>
      <c r="AJ385" s="329">
        <f t="shared" si="31"/>
        <v>1.063314858</v>
      </c>
      <c r="AK385" s="329">
        <f t="shared" si="32"/>
        <v>193.48195000000007</v>
      </c>
      <c r="AL385" s="329">
        <f t="shared" si="35"/>
        <v>194.54526485800008</v>
      </c>
      <c r="AM385" s="329">
        <f t="shared" si="33"/>
        <v>6.254793282352941</v>
      </c>
    </row>
    <row r="386" spans="33:39" ht="12.75">
      <c r="AG386" s="329">
        <f t="shared" si="34"/>
        <v>196.2942255947733</v>
      </c>
      <c r="AH386" s="324">
        <v>341</v>
      </c>
      <c r="AI386" s="628">
        <f t="shared" si="30"/>
        <v>0.1705</v>
      </c>
      <c r="AJ386" s="329">
        <f t="shared" si="31"/>
        <v>1.06660699652325</v>
      </c>
      <c r="AK386" s="329">
        <f t="shared" si="32"/>
        <v>195.22761859825005</v>
      </c>
      <c r="AL386" s="329">
        <f t="shared" si="35"/>
        <v>196.2942255947733</v>
      </c>
      <c r="AM386" s="329">
        <f t="shared" si="33"/>
        <v>6.255759510400293</v>
      </c>
    </row>
    <row r="387" spans="33:39" ht="12.75">
      <c r="AG387" s="329">
        <f t="shared" si="34"/>
        <v>198.053860577926</v>
      </c>
      <c r="AH387" s="324">
        <v>342</v>
      </c>
      <c r="AI387" s="628">
        <f t="shared" si="30"/>
        <v>0.171</v>
      </c>
      <c r="AJ387" s="329">
        <f t="shared" si="31"/>
        <v>1.069904351926</v>
      </c>
      <c r="AK387" s="329">
        <f t="shared" si="32"/>
        <v>196.983956226</v>
      </c>
      <c r="AL387" s="329">
        <f t="shared" si="35"/>
        <v>198.053860577926</v>
      </c>
      <c r="AM387" s="329">
        <f t="shared" si="33"/>
        <v>6.256750596058479</v>
      </c>
    </row>
    <row r="388" spans="33:39" ht="12.75">
      <c r="AG388" s="329">
        <f t="shared" si="34"/>
        <v>199.8242028900078</v>
      </c>
      <c r="AH388" s="324">
        <v>343</v>
      </c>
      <c r="AI388" s="628">
        <f t="shared" si="30"/>
        <v>0.1715</v>
      </c>
      <c r="AJ388" s="329">
        <f t="shared" si="31"/>
        <v>1.07320695725775</v>
      </c>
      <c r="AK388" s="329">
        <f t="shared" si="32"/>
        <v>198.75099593275004</v>
      </c>
      <c r="AL388" s="329">
        <f t="shared" si="35"/>
        <v>199.8242028900078</v>
      </c>
      <c r="AM388" s="329">
        <f t="shared" si="33"/>
        <v>6.257766514622449</v>
      </c>
    </row>
    <row r="389" spans="33:39" ht="12.75">
      <c r="AG389" s="329">
        <f t="shared" si="34"/>
        <v>201.60528561356801</v>
      </c>
      <c r="AH389" s="324">
        <v>344</v>
      </c>
      <c r="AI389" s="628">
        <f t="shared" si="30"/>
        <v>0.17200000000000001</v>
      </c>
      <c r="AJ389" s="329">
        <f t="shared" si="31"/>
        <v>1.0765148455680003</v>
      </c>
      <c r="AK389" s="329">
        <f t="shared" si="32"/>
        <v>200.52877076800002</v>
      </c>
      <c r="AL389" s="329">
        <f t="shared" si="35"/>
        <v>201.60528561356801</v>
      </c>
      <c r="AM389" s="329">
        <f t="shared" si="33"/>
        <v>6.258807241674419</v>
      </c>
    </row>
    <row r="390" spans="33:39" ht="12.75">
      <c r="AG390" s="329">
        <f t="shared" si="34"/>
        <v>203.3971418311563</v>
      </c>
      <c r="AH390" s="324">
        <v>345</v>
      </c>
      <c r="AI390" s="628">
        <f t="shared" si="30"/>
        <v>0.17250000000000001</v>
      </c>
      <c r="AJ390" s="329">
        <f t="shared" si="31"/>
        <v>1.0798280499062503</v>
      </c>
      <c r="AK390" s="329">
        <f t="shared" si="32"/>
        <v>202.31731378125005</v>
      </c>
      <c r="AL390" s="329">
        <f t="shared" si="35"/>
        <v>203.3971418311563</v>
      </c>
      <c r="AM390" s="329">
        <f t="shared" si="33"/>
        <v>6.259872753079711</v>
      </c>
    </row>
    <row r="391" spans="33:39" ht="12.75">
      <c r="AG391" s="329">
        <f t="shared" si="34"/>
        <v>205.19980462532203</v>
      </c>
      <c r="AH391" s="324">
        <v>346</v>
      </c>
      <c r="AI391" s="628">
        <f t="shared" si="30"/>
        <v>0.17300000000000001</v>
      </c>
      <c r="AJ391" s="329">
        <f t="shared" si="31"/>
        <v>1.083146603322</v>
      </c>
      <c r="AK391" s="329">
        <f t="shared" si="32"/>
        <v>204.11665802200002</v>
      </c>
      <c r="AL391" s="329">
        <f t="shared" si="35"/>
        <v>205.19980462532203</v>
      </c>
      <c r="AM391" s="329">
        <f t="shared" si="33"/>
        <v>6.260963024982659</v>
      </c>
    </row>
    <row r="392" spans="33:39" ht="12.75">
      <c r="AG392" s="329">
        <f t="shared" si="34"/>
        <v>207.0133070786148</v>
      </c>
      <c r="AH392" s="324">
        <v>347</v>
      </c>
      <c r="AI392" s="628">
        <f t="shared" si="30"/>
        <v>0.17350000000000002</v>
      </c>
      <c r="AJ392" s="329">
        <f t="shared" si="31"/>
        <v>1.0864705388647502</v>
      </c>
      <c r="AK392" s="329">
        <f t="shared" si="32"/>
        <v>205.92683653975004</v>
      </c>
      <c r="AL392" s="329">
        <f t="shared" si="35"/>
        <v>207.0133070786148</v>
      </c>
      <c r="AM392" s="329">
        <f t="shared" si="33"/>
        <v>6.262078033802594</v>
      </c>
    </row>
    <row r="393" spans="33:39" ht="12.75">
      <c r="AG393" s="329">
        <f t="shared" si="34"/>
        <v>208.83768227358402</v>
      </c>
      <c r="AH393" s="324">
        <v>348</v>
      </c>
      <c r="AI393" s="628">
        <f t="shared" si="30"/>
        <v>0.17400000000000002</v>
      </c>
      <c r="AJ393" s="329">
        <f t="shared" si="31"/>
        <v>1.089799889584</v>
      </c>
      <c r="AK393" s="329">
        <f t="shared" si="32"/>
        <v>207.74788238400004</v>
      </c>
      <c r="AL393" s="329">
        <f t="shared" si="35"/>
        <v>208.83768227358402</v>
      </c>
      <c r="AM393" s="329">
        <f t="shared" si="33"/>
        <v>6.263217756229884</v>
      </c>
    </row>
    <row r="394" spans="33:39" ht="12.75">
      <c r="AG394" s="329">
        <f t="shared" si="34"/>
        <v>210.6729632927793</v>
      </c>
      <c r="AH394" s="324">
        <v>349</v>
      </c>
      <c r="AI394" s="628">
        <f t="shared" si="30"/>
        <v>0.17450000000000002</v>
      </c>
      <c r="AJ394" s="329">
        <f t="shared" si="31"/>
        <v>1.09313468852925</v>
      </c>
      <c r="AK394" s="329">
        <f t="shared" si="32"/>
        <v>209.57982860425003</v>
      </c>
      <c r="AL394" s="329">
        <f t="shared" si="35"/>
        <v>210.6729632927793</v>
      </c>
      <c r="AM394" s="329">
        <f t="shared" si="33"/>
        <v>6.264382169222063</v>
      </c>
    </row>
    <row r="395" spans="33:39" ht="12.75">
      <c r="AG395" s="329">
        <f t="shared" si="34"/>
        <v>212.51918321875004</v>
      </c>
      <c r="AH395" s="324">
        <v>350</v>
      </c>
      <c r="AI395" s="628">
        <f t="shared" si="30"/>
        <v>0.17500000000000002</v>
      </c>
      <c r="AJ395" s="329">
        <f t="shared" si="31"/>
        <v>1.0964749687500002</v>
      </c>
      <c r="AK395" s="329">
        <f t="shared" si="32"/>
        <v>211.42270825000006</v>
      </c>
      <c r="AL395" s="329">
        <f t="shared" si="35"/>
        <v>212.51918321875004</v>
      </c>
      <c r="AM395" s="329">
        <f t="shared" si="33"/>
        <v>6.265571250000001</v>
      </c>
    </row>
    <row r="396" spans="33:39" ht="12.75">
      <c r="AG396" s="329">
        <f t="shared" si="34"/>
        <v>214.3763751340458</v>
      </c>
      <c r="AH396" s="324">
        <v>351</v>
      </c>
      <c r="AI396" s="628">
        <f t="shared" si="30"/>
        <v>0.17550000000000002</v>
      </c>
      <c r="AJ396" s="329">
        <f t="shared" si="31"/>
        <v>1.0998207632957502</v>
      </c>
      <c r="AK396" s="329">
        <f t="shared" si="32"/>
        <v>213.27655437075003</v>
      </c>
      <c r="AL396" s="329">
        <f t="shared" si="35"/>
        <v>214.3763751340458</v>
      </c>
      <c r="AM396" s="329">
        <f t="shared" si="33"/>
        <v>6.26678497604416</v>
      </c>
    </row>
    <row r="397" spans="33:39" ht="12.75">
      <c r="AG397" s="329">
        <f t="shared" si="34"/>
        <v>216.24457212121598</v>
      </c>
      <c r="AH397" s="324">
        <v>352</v>
      </c>
      <c r="AI397" s="628">
        <f t="shared" si="30"/>
        <v>0.176</v>
      </c>
      <c r="AJ397" s="329">
        <f t="shared" si="31"/>
        <v>1.103172105216</v>
      </c>
      <c r="AK397" s="329">
        <f t="shared" si="32"/>
        <v>215.14140001599998</v>
      </c>
      <c r="AL397" s="329">
        <f t="shared" si="35"/>
        <v>216.24457212121598</v>
      </c>
      <c r="AM397" s="329">
        <f t="shared" si="33"/>
        <v>6.268023325090909</v>
      </c>
    </row>
    <row r="398" spans="33:39" ht="12.75">
      <c r="AG398" s="329">
        <f t="shared" si="34"/>
        <v>218.12380726281017</v>
      </c>
      <c r="AH398" s="324">
        <v>353</v>
      </c>
      <c r="AI398" s="628">
        <f t="shared" si="30"/>
        <v>0.1765</v>
      </c>
      <c r="AJ398" s="329">
        <f t="shared" si="31"/>
        <v>1.10652902756025</v>
      </c>
      <c r="AK398" s="329">
        <f t="shared" si="32"/>
        <v>217.01727823524993</v>
      </c>
      <c r="AL398" s="329">
        <f t="shared" si="35"/>
        <v>218.12380726281017</v>
      </c>
      <c r="AM398" s="329">
        <f t="shared" si="33"/>
        <v>6.269286275128895</v>
      </c>
    </row>
    <row r="399" spans="33:39" ht="12.75">
      <c r="AG399" s="329">
        <f t="shared" si="34"/>
        <v>220.01411364137795</v>
      </c>
      <c r="AH399" s="324">
        <v>354</v>
      </c>
      <c r="AI399" s="628">
        <f t="shared" si="30"/>
        <v>0.177</v>
      </c>
      <c r="AJ399" s="329">
        <f t="shared" si="31"/>
        <v>1.109891563378</v>
      </c>
      <c r="AK399" s="329">
        <f t="shared" si="32"/>
        <v>218.90422207799995</v>
      </c>
      <c r="AL399" s="329">
        <f t="shared" si="35"/>
        <v>220.01411364137795</v>
      </c>
      <c r="AM399" s="329">
        <f t="shared" si="33"/>
        <v>6.270573804395481</v>
      </c>
    </row>
    <row r="400" spans="33:39" ht="12.75">
      <c r="AG400" s="329">
        <f t="shared" si="34"/>
        <v>221.91552433946873</v>
      </c>
      <c r="AH400" s="324">
        <v>355</v>
      </c>
      <c r="AI400" s="628">
        <f t="shared" si="30"/>
        <v>0.1775</v>
      </c>
      <c r="AJ400" s="329">
        <f t="shared" si="31"/>
        <v>1.11325974571875</v>
      </c>
      <c r="AK400" s="329">
        <f t="shared" si="32"/>
        <v>220.80226459374998</v>
      </c>
      <c r="AL400" s="329">
        <f t="shared" si="35"/>
        <v>221.91552433946873</v>
      </c>
      <c r="AM400" s="329">
        <f t="shared" si="33"/>
        <v>6.27188589137324</v>
      </c>
    </row>
    <row r="401" spans="33:39" ht="12.75">
      <c r="AG401" s="329">
        <f t="shared" si="34"/>
        <v>223.82807243963197</v>
      </c>
      <c r="AH401" s="324">
        <v>356</v>
      </c>
      <c r="AI401" s="628">
        <f t="shared" si="30"/>
        <v>0.178</v>
      </c>
      <c r="AJ401" s="329">
        <f t="shared" si="31"/>
        <v>1.1166336076319998</v>
      </c>
      <c r="AK401" s="329">
        <f t="shared" si="32"/>
        <v>222.71143883199997</v>
      </c>
      <c r="AL401" s="329">
        <f t="shared" si="35"/>
        <v>223.82807243963197</v>
      </c>
      <c r="AM401" s="329">
        <f t="shared" si="33"/>
        <v>6.273222514786516</v>
      </c>
    </row>
    <row r="402" spans="33:39" ht="12.75">
      <c r="AG402" s="329">
        <f t="shared" si="34"/>
        <v>225.7517910244172</v>
      </c>
      <c r="AH402" s="324">
        <v>357</v>
      </c>
      <c r="AI402" s="628">
        <f t="shared" si="30"/>
        <v>0.1785</v>
      </c>
      <c r="AJ402" s="329">
        <f t="shared" si="31"/>
        <v>1.1200131821672499</v>
      </c>
      <c r="AK402" s="329">
        <f t="shared" si="32"/>
        <v>224.63177784224996</v>
      </c>
      <c r="AL402" s="329">
        <f t="shared" si="35"/>
        <v>225.7517910244172</v>
      </c>
      <c r="AM402" s="329">
        <f t="shared" si="33"/>
        <v>6.274583653598039</v>
      </c>
    </row>
    <row r="403" spans="33:39" ht="12.75">
      <c r="AG403" s="329">
        <f t="shared" si="34"/>
        <v>227.68671317637396</v>
      </c>
      <c r="AH403" s="324">
        <v>358</v>
      </c>
      <c r="AI403" s="628">
        <f t="shared" si="30"/>
        <v>0.179</v>
      </c>
      <c r="AJ403" s="329">
        <f t="shared" si="31"/>
        <v>1.123398502374</v>
      </c>
      <c r="AK403" s="329">
        <f t="shared" si="32"/>
        <v>226.56331467399997</v>
      </c>
      <c r="AL403" s="329">
        <f t="shared" si="35"/>
        <v>227.68671317637396</v>
      </c>
      <c r="AM403" s="329">
        <f t="shared" si="33"/>
        <v>6.275969287005587</v>
      </c>
    </row>
    <row r="404" spans="33:39" ht="12.75">
      <c r="AG404" s="329">
        <f t="shared" si="34"/>
        <v>229.6328719780517</v>
      </c>
      <c r="AH404" s="324">
        <v>359</v>
      </c>
      <c r="AI404" s="628">
        <f t="shared" si="30"/>
        <v>0.1795</v>
      </c>
      <c r="AJ404" s="329">
        <f t="shared" si="31"/>
        <v>1.12678960130175</v>
      </c>
      <c r="AK404" s="329">
        <f t="shared" si="32"/>
        <v>228.50608237674996</v>
      </c>
      <c r="AL404" s="329">
        <f t="shared" si="35"/>
        <v>229.6328719780517</v>
      </c>
      <c r="AM404" s="329">
        <f t="shared" si="33"/>
        <v>6.277379394438719</v>
      </c>
    </row>
    <row r="405" spans="33:39" ht="12.75">
      <c r="AG405" s="329">
        <f t="shared" si="34"/>
        <v>231.59030051199997</v>
      </c>
      <c r="AH405" s="324">
        <v>360</v>
      </c>
      <c r="AI405" s="628">
        <f t="shared" si="30"/>
        <v>0.18</v>
      </c>
      <c r="AJ405" s="329">
        <f t="shared" si="31"/>
        <v>1.130186512</v>
      </c>
      <c r="AK405" s="329">
        <f t="shared" si="32"/>
        <v>230.46011399999998</v>
      </c>
      <c r="AL405" s="329">
        <f t="shared" si="35"/>
        <v>231.59030051199997</v>
      </c>
      <c r="AM405" s="329">
        <f t="shared" si="33"/>
        <v>6.278813955555556</v>
      </c>
    </row>
    <row r="406" spans="33:39" ht="12.75">
      <c r="AG406" s="329">
        <f t="shared" si="34"/>
        <v>233.5590318607682</v>
      </c>
      <c r="AH406" s="324">
        <v>361</v>
      </c>
      <c r="AI406" s="628">
        <f t="shared" si="30"/>
        <v>0.1805</v>
      </c>
      <c r="AJ406" s="329">
        <f t="shared" si="31"/>
        <v>1.1335892675182502</v>
      </c>
      <c r="AK406" s="329">
        <f t="shared" si="32"/>
        <v>232.42544259324993</v>
      </c>
      <c r="AL406" s="329">
        <f t="shared" si="35"/>
        <v>233.5590318607682</v>
      </c>
      <c r="AM406" s="329">
        <f t="shared" si="33"/>
        <v>6.280272950239613</v>
      </c>
    </row>
    <row r="407" spans="33:39" ht="12.75">
      <c r="AG407" s="329">
        <f t="shared" si="34"/>
        <v>235.539099106906</v>
      </c>
      <c r="AH407" s="324">
        <v>362</v>
      </c>
      <c r="AI407" s="628">
        <f t="shared" si="30"/>
        <v>0.181</v>
      </c>
      <c r="AJ407" s="329">
        <f t="shared" si="31"/>
        <v>1.136997900906</v>
      </c>
      <c r="AK407" s="329">
        <f t="shared" si="32"/>
        <v>234.402101206</v>
      </c>
      <c r="AL407" s="329">
        <f t="shared" si="35"/>
        <v>235.539099106906</v>
      </c>
      <c r="AM407" s="329">
        <f t="shared" si="33"/>
        <v>6.281756358596685</v>
      </c>
    </row>
    <row r="408" spans="33:39" ht="12.75">
      <c r="AG408" s="329">
        <f t="shared" si="34"/>
        <v>237.5305353329627</v>
      </c>
      <c r="AH408" s="324">
        <v>363</v>
      </c>
      <c r="AI408" s="628">
        <f t="shared" si="30"/>
        <v>0.1815</v>
      </c>
      <c r="AJ408" s="329">
        <f t="shared" si="31"/>
        <v>1.14041244521275</v>
      </c>
      <c r="AK408" s="329">
        <f t="shared" si="32"/>
        <v>236.39012288774995</v>
      </c>
      <c r="AL408" s="329">
        <f t="shared" si="35"/>
        <v>237.5305353329627</v>
      </c>
      <c r="AM408" s="329">
        <f t="shared" si="33"/>
        <v>6.2832641609517905</v>
      </c>
    </row>
    <row r="409" spans="33:39" ht="12.75">
      <c r="AG409" s="329">
        <f t="shared" si="34"/>
        <v>239.533373621488</v>
      </c>
      <c r="AH409" s="324">
        <v>364</v>
      </c>
      <c r="AI409" s="628">
        <f t="shared" si="30"/>
        <v>0.182</v>
      </c>
      <c r="AJ409" s="329">
        <f t="shared" si="31"/>
        <v>1.143832933488</v>
      </c>
      <c r="AK409" s="329">
        <f t="shared" si="32"/>
        <v>238.389540688</v>
      </c>
      <c r="AL409" s="329">
        <f t="shared" si="35"/>
        <v>239.533373621488</v>
      </c>
      <c r="AM409" s="329">
        <f t="shared" si="33"/>
        <v>6.284796337846154</v>
      </c>
    </row>
    <row r="410" spans="33:39" ht="12.75">
      <c r="AG410" s="329">
        <f t="shared" si="34"/>
        <v>241.54764705503118</v>
      </c>
      <c r="AH410" s="324">
        <v>365</v>
      </c>
      <c r="AI410" s="628">
        <f t="shared" si="30"/>
        <v>0.1825</v>
      </c>
      <c r="AJ410" s="329">
        <f t="shared" si="31"/>
        <v>1.14725939878125</v>
      </c>
      <c r="AK410" s="329">
        <f t="shared" si="32"/>
        <v>240.40038765624993</v>
      </c>
      <c r="AL410" s="329">
        <f t="shared" si="35"/>
        <v>241.54764705503118</v>
      </c>
      <c r="AM410" s="329">
        <f t="shared" si="33"/>
        <v>6.286352870034247</v>
      </c>
    </row>
    <row r="411" spans="33:39" ht="12.75">
      <c r="AG411" s="329">
        <f t="shared" si="34"/>
        <v>243.57338871614198</v>
      </c>
      <c r="AH411" s="324">
        <v>366</v>
      </c>
      <c r="AI411" s="628">
        <f t="shared" si="30"/>
        <v>0.183</v>
      </c>
      <c r="AJ411" s="329">
        <f t="shared" si="31"/>
        <v>1.150691874142</v>
      </c>
      <c r="AK411" s="329">
        <f t="shared" si="32"/>
        <v>242.42269684199997</v>
      </c>
      <c r="AL411" s="329">
        <f t="shared" si="35"/>
        <v>243.57338871614198</v>
      </c>
      <c r="AM411" s="329">
        <f t="shared" si="33"/>
        <v>6.2879337384808744</v>
      </c>
    </row>
    <row r="412" spans="33:39" ht="12.75">
      <c r="AG412" s="329">
        <f t="shared" si="34"/>
        <v>245.61063168736973</v>
      </c>
      <c r="AH412" s="324">
        <v>367</v>
      </c>
      <c r="AI412" s="628">
        <f t="shared" si="30"/>
        <v>0.1835</v>
      </c>
      <c r="AJ412" s="329">
        <f t="shared" si="31"/>
        <v>1.15413039261975</v>
      </c>
      <c r="AK412" s="329">
        <f t="shared" si="32"/>
        <v>244.45650129474998</v>
      </c>
      <c r="AL412" s="329">
        <f t="shared" si="35"/>
        <v>245.61063168736973</v>
      </c>
      <c r="AM412" s="329">
        <f t="shared" si="33"/>
        <v>6.28953892435831</v>
      </c>
    </row>
    <row r="413" spans="33:39" ht="12.75">
      <c r="AG413" s="329">
        <f t="shared" si="34"/>
        <v>247.659409051264</v>
      </c>
      <c r="AH413" s="324">
        <v>368</v>
      </c>
      <c r="AI413" s="628">
        <f t="shared" si="30"/>
        <v>0.184</v>
      </c>
      <c r="AJ413" s="329">
        <f t="shared" si="31"/>
        <v>1.1575749872640002</v>
      </c>
      <c r="AK413" s="329">
        <f t="shared" si="32"/>
        <v>246.50183406399998</v>
      </c>
      <c r="AL413" s="329">
        <f t="shared" si="35"/>
        <v>247.659409051264</v>
      </c>
      <c r="AM413" s="329">
        <f t="shared" si="33"/>
        <v>6.29116840904348</v>
      </c>
    </row>
    <row r="414" spans="33:39" ht="12.75">
      <c r="AG414" s="329">
        <f t="shared" si="34"/>
        <v>249.71975389037425</v>
      </c>
      <c r="AH414" s="324">
        <v>369</v>
      </c>
      <c r="AI414" s="628">
        <f t="shared" si="30"/>
        <v>0.1845</v>
      </c>
      <c r="AJ414" s="329">
        <f t="shared" si="31"/>
        <v>1.1610256911242502</v>
      </c>
      <c r="AK414" s="329">
        <f t="shared" si="32"/>
        <v>248.55872819925</v>
      </c>
      <c r="AL414" s="329">
        <f t="shared" si="35"/>
        <v>249.71975389037425</v>
      </c>
      <c r="AM414" s="329">
        <f t="shared" si="33"/>
        <v>6.2928221741151775</v>
      </c>
    </row>
    <row r="415" spans="33:39" ht="12.75">
      <c r="AG415" s="329">
        <f t="shared" si="34"/>
        <v>251.79169928724994</v>
      </c>
      <c r="AH415" s="324">
        <v>370</v>
      </c>
      <c r="AI415" s="628">
        <f t="shared" si="30"/>
        <v>0.185</v>
      </c>
      <c r="AJ415" s="329">
        <f t="shared" si="31"/>
        <v>1.16448253725</v>
      </c>
      <c r="AK415" s="329">
        <f t="shared" si="32"/>
        <v>250.62721674999995</v>
      </c>
      <c r="AL415" s="329">
        <f t="shared" si="35"/>
        <v>251.79169928724994</v>
      </c>
      <c r="AM415" s="329">
        <f t="shared" si="33"/>
        <v>6.294500201351352</v>
      </c>
    </row>
    <row r="416" spans="33:39" ht="12.75">
      <c r="AG416" s="329">
        <f t="shared" si="34"/>
        <v>253.8752783244407</v>
      </c>
      <c r="AH416" s="324">
        <v>371</v>
      </c>
      <c r="AI416" s="628">
        <f t="shared" si="30"/>
        <v>0.1855</v>
      </c>
      <c r="AJ416" s="329">
        <f t="shared" si="31"/>
        <v>1.1679455586907501</v>
      </c>
      <c r="AK416" s="329">
        <f t="shared" si="32"/>
        <v>252.70733276574995</v>
      </c>
      <c r="AL416" s="329">
        <f t="shared" si="35"/>
        <v>253.8752783244407</v>
      </c>
      <c r="AM416" s="329">
        <f t="shared" si="33"/>
        <v>6.296202472726415</v>
      </c>
    </row>
    <row r="417" spans="33:39" ht="12.75">
      <c r="AG417" s="329">
        <f t="shared" si="34"/>
        <v>255.97052408449602</v>
      </c>
      <c r="AH417" s="324">
        <v>372</v>
      </c>
      <c r="AI417" s="628">
        <f t="shared" si="30"/>
        <v>0.186</v>
      </c>
      <c r="AJ417" s="329">
        <f t="shared" si="31"/>
        <v>1.171414788496</v>
      </c>
      <c r="AK417" s="329">
        <f t="shared" si="32"/>
        <v>254.799109296</v>
      </c>
      <c r="AL417" s="329">
        <f t="shared" si="35"/>
        <v>255.97052408449602</v>
      </c>
      <c r="AM417" s="329">
        <f t="shared" si="33"/>
        <v>6.297928970408602</v>
      </c>
    </row>
    <row r="418" spans="33:39" ht="12.75">
      <c r="AG418" s="329">
        <f t="shared" si="34"/>
        <v>258.0774696499652</v>
      </c>
      <c r="AH418" s="324">
        <v>373</v>
      </c>
      <c r="AI418" s="628">
        <f t="shared" si="30"/>
        <v>0.1865</v>
      </c>
      <c r="AJ418" s="329">
        <f t="shared" si="31"/>
        <v>1.1748902597152502</v>
      </c>
      <c r="AK418" s="329">
        <f t="shared" si="32"/>
        <v>256.90257939024997</v>
      </c>
      <c r="AL418" s="329">
        <f t="shared" si="35"/>
        <v>258.0774696499652</v>
      </c>
      <c r="AM418" s="329">
        <f t="shared" si="33"/>
        <v>6.299679676757374</v>
      </c>
    </row>
    <row r="419" spans="33:39" ht="12.75">
      <c r="AG419" s="329">
        <f t="shared" si="34"/>
        <v>260.196148103398</v>
      </c>
      <c r="AH419" s="324">
        <v>374</v>
      </c>
      <c r="AI419" s="628">
        <f t="shared" si="30"/>
        <v>0.187</v>
      </c>
      <c r="AJ419" s="329">
        <f t="shared" si="31"/>
        <v>1.1783720053980002</v>
      </c>
      <c r="AK419" s="329">
        <f t="shared" si="32"/>
        <v>259.017776098</v>
      </c>
      <c r="AL419" s="329">
        <f t="shared" si="35"/>
        <v>260.196148103398</v>
      </c>
      <c r="AM419" s="329">
        <f t="shared" si="33"/>
        <v>6.301454574320857</v>
      </c>
    </row>
    <row r="420" spans="33:39" ht="12.75">
      <c r="AG420" s="329">
        <f t="shared" si="34"/>
        <v>262.3265925273438</v>
      </c>
      <c r="AH420" s="324">
        <v>375</v>
      </c>
      <c r="AI420" s="628">
        <f t="shared" si="30"/>
        <v>0.1875</v>
      </c>
      <c r="AJ420" s="329">
        <f t="shared" si="31"/>
        <v>1.18186005859375</v>
      </c>
      <c r="AK420" s="329">
        <f t="shared" si="32"/>
        <v>261.14473246875</v>
      </c>
      <c r="AL420" s="329">
        <f t="shared" si="35"/>
        <v>262.3265925273438</v>
      </c>
      <c r="AM420" s="329">
        <f t="shared" si="33"/>
        <v>6.303253645833333</v>
      </c>
    </row>
    <row r="421" spans="33:39" ht="12.75">
      <c r="AG421" s="329">
        <f t="shared" si="34"/>
        <v>264.468836004352</v>
      </c>
      <c r="AH421" s="324">
        <v>376</v>
      </c>
      <c r="AI421" s="628">
        <f t="shared" si="30"/>
        <v>0.188</v>
      </c>
      <c r="AJ421" s="329">
        <f t="shared" si="31"/>
        <v>1.185354452352</v>
      </c>
      <c r="AK421" s="329">
        <f t="shared" si="32"/>
        <v>263.283481552</v>
      </c>
      <c r="AL421" s="329">
        <f t="shared" si="35"/>
        <v>264.468836004352</v>
      </c>
      <c r="AM421" s="329">
        <f t="shared" si="33"/>
        <v>6.305076874212767</v>
      </c>
    </row>
    <row r="422" spans="33:39" ht="12.75">
      <c r="AG422" s="329">
        <f t="shared" si="34"/>
        <v>266.62291161697226</v>
      </c>
      <c r="AH422" s="324">
        <v>377</v>
      </c>
      <c r="AI422" s="628">
        <f t="shared" si="30"/>
        <v>0.1885</v>
      </c>
      <c r="AJ422" s="329">
        <f t="shared" si="31"/>
        <v>1.18885521972225</v>
      </c>
      <c r="AK422" s="329">
        <f t="shared" si="32"/>
        <v>265.43405639725</v>
      </c>
      <c r="AL422" s="329">
        <f t="shared" si="35"/>
        <v>266.62291161697226</v>
      </c>
      <c r="AM422" s="329">
        <f t="shared" si="33"/>
        <v>6.306924242558355</v>
      </c>
    </row>
    <row r="423" spans="33:39" ht="12.75">
      <c r="AG423" s="329">
        <f t="shared" si="34"/>
        <v>268.7888524477541</v>
      </c>
      <c r="AH423" s="324">
        <v>378</v>
      </c>
      <c r="AI423" s="628">
        <f t="shared" si="30"/>
        <v>0.189</v>
      </c>
      <c r="AJ423" s="329">
        <f t="shared" si="31"/>
        <v>1.192362393754</v>
      </c>
      <c r="AK423" s="329">
        <f t="shared" si="32"/>
        <v>267.59649005400007</v>
      </c>
      <c r="AL423" s="329">
        <f t="shared" si="35"/>
        <v>268.7888524477541</v>
      </c>
      <c r="AM423" s="329">
        <f t="shared" si="33"/>
        <v>6.308795734148148</v>
      </c>
    </row>
    <row r="424" spans="33:39" ht="12.75">
      <c r="AG424" s="329">
        <f t="shared" si="34"/>
        <v>270.9666915792468</v>
      </c>
      <c r="AH424" s="324">
        <v>379</v>
      </c>
      <c r="AI424" s="628">
        <f t="shared" si="30"/>
        <v>0.1895</v>
      </c>
      <c r="AJ424" s="329">
        <f t="shared" si="31"/>
        <v>1.19587600749675</v>
      </c>
      <c r="AK424" s="329">
        <f t="shared" si="32"/>
        <v>269.77081557175006</v>
      </c>
      <c r="AL424" s="329">
        <f t="shared" si="35"/>
        <v>270.9666915792468</v>
      </c>
      <c r="AM424" s="329">
        <f t="shared" si="33"/>
        <v>6.310691332436676</v>
      </c>
    </row>
    <row r="425" spans="33:39" ht="12.75">
      <c r="AG425" s="329">
        <f t="shared" si="34"/>
        <v>273.156462094</v>
      </c>
      <c r="AH425" s="324">
        <v>380</v>
      </c>
      <c r="AI425" s="628">
        <f t="shared" si="30"/>
        <v>0.19</v>
      </c>
      <c r="AJ425" s="329">
        <f t="shared" si="31"/>
        <v>1.199396094</v>
      </c>
      <c r="AK425" s="329">
        <f t="shared" si="32"/>
        <v>271.957066</v>
      </c>
      <c r="AL425" s="329">
        <f t="shared" si="35"/>
        <v>273.156462094</v>
      </c>
      <c r="AM425" s="329">
        <f t="shared" si="33"/>
        <v>6.312611021052631</v>
      </c>
    </row>
    <row r="426" spans="33:39" ht="12.75">
      <c r="AG426" s="329">
        <f t="shared" si="34"/>
        <v>275.3581970745633</v>
      </c>
      <c r="AH426" s="324">
        <v>381</v>
      </c>
      <c r="AI426" s="628">
        <f t="shared" si="30"/>
        <v>0.1905</v>
      </c>
      <c r="AJ426" s="329">
        <f t="shared" si="31"/>
        <v>1.20292268631325</v>
      </c>
      <c r="AK426" s="329">
        <f t="shared" si="32"/>
        <v>274.15527438825006</v>
      </c>
      <c r="AL426" s="329">
        <f t="shared" si="35"/>
        <v>275.3581970745633</v>
      </c>
      <c r="AM426" s="329">
        <f t="shared" si="33"/>
        <v>6.314554783796588</v>
      </c>
    </row>
    <row r="427" spans="33:39" ht="12.75">
      <c r="AG427" s="329">
        <f t="shared" si="34"/>
        <v>277.571929603486</v>
      </c>
      <c r="AH427" s="324">
        <v>382</v>
      </c>
      <c r="AI427" s="628">
        <f t="shared" si="30"/>
        <v>0.191</v>
      </c>
      <c r="AJ427" s="329">
        <f t="shared" si="31"/>
        <v>1.206455817486</v>
      </c>
      <c r="AK427" s="329">
        <f t="shared" si="32"/>
        <v>276.365473786</v>
      </c>
      <c r="AL427" s="329">
        <f t="shared" si="35"/>
        <v>277.571929603486</v>
      </c>
      <c r="AM427" s="329">
        <f t="shared" si="33"/>
        <v>6.3165226046387435</v>
      </c>
    </row>
    <row r="428" spans="33:39" ht="12.75">
      <c r="AG428" s="329">
        <f t="shared" si="34"/>
        <v>279.7976927633178</v>
      </c>
      <c r="AH428" s="324">
        <v>383</v>
      </c>
      <c r="AI428" s="628">
        <f t="shared" si="30"/>
        <v>0.1915</v>
      </c>
      <c r="AJ428" s="329">
        <f t="shared" si="31"/>
        <v>1.20999552056775</v>
      </c>
      <c r="AK428" s="329">
        <f t="shared" si="32"/>
        <v>278.58769724275004</v>
      </c>
      <c r="AL428" s="329">
        <f t="shared" si="35"/>
        <v>279.7976927633178</v>
      </c>
      <c r="AM428" s="329">
        <f t="shared" si="33"/>
        <v>6.31851446771671</v>
      </c>
    </row>
    <row r="429" spans="33:39" ht="12.75">
      <c r="AG429" s="329">
        <f t="shared" si="34"/>
        <v>282.035519636608</v>
      </c>
      <c r="AH429" s="324">
        <v>384</v>
      </c>
      <c r="AI429" s="628">
        <f t="shared" si="30"/>
        <v>0.192</v>
      </c>
      <c r="AJ429" s="329">
        <f t="shared" si="31"/>
        <v>1.2135418286080002</v>
      </c>
      <c r="AK429" s="329">
        <f t="shared" si="32"/>
        <v>280.821977808</v>
      </c>
      <c r="AL429" s="329">
        <f t="shared" si="35"/>
        <v>282.035519636608</v>
      </c>
      <c r="AM429" s="329">
        <f t="shared" si="33"/>
        <v>6.320530357333334</v>
      </c>
    </row>
    <row r="430" spans="33:39" ht="12.75">
      <c r="AG430" s="329">
        <f t="shared" si="34"/>
        <v>284.28544330590626</v>
      </c>
      <c r="AH430" s="324">
        <v>385</v>
      </c>
      <c r="AI430" s="628">
        <f aca="true" t="shared" si="36" ref="AI430:AI493">AH430*$AH$43</f>
        <v>0.1925</v>
      </c>
      <c r="AJ430" s="329">
        <f aca="true" t="shared" si="37" ref="AJ430:AJ493">$AJ$35*AI430^3+$AJ$36*AI430^2+$AJ$37*AI430+$AJ$38</f>
        <v>1.2170947746562502</v>
      </c>
      <c r="AK430" s="329">
        <f aca="true" t="shared" si="38" ref="AK430:AK493">$AM$35*AI430^3+$AM$36*AI430^2+$AM$37*AI430+$AM$38</f>
        <v>283.06834853125</v>
      </c>
      <c r="AL430" s="329">
        <f t="shared" si="35"/>
        <v>284.28544330590626</v>
      </c>
      <c r="AM430" s="329">
        <f t="shared" si="33"/>
        <v>6.322570257954546</v>
      </c>
    </row>
    <row r="431" spans="33:39" ht="12.75">
      <c r="AG431" s="329">
        <f t="shared" si="34"/>
        <v>286.5474968537621</v>
      </c>
      <c r="AH431" s="324">
        <v>386</v>
      </c>
      <c r="AI431" s="628">
        <f t="shared" si="36"/>
        <v>0.193</v>
      </c>
      <c r="AJ431" s="329">
        <f t="shared" si="37"/>
        <v>1.220654391762</v>
      </c>
      <c r="AK431" s="329">
        <f t="shared" si="38"/>
        <v>285.32684246200006</v>
      </c>
      <c r="AL431" s="329">
        <f t="shared" si="35"/>
        <v>286.5474968537621</v>
      </c>
      <c r="AM431" s="329">
        <f aca="true" t="shared" si="39" ref="AM431:AM494">AJ431/AI431</f>
        <v>6.324634154207254</v>
      </c>
    </row>
    <row r="432" spans="33:39" ht="12.75">
      <c r="AG432" s="329">
        <f aca="true" t="shared" si="40" ref="AG432:AG495">AL432</f>
        <v>288.8217133627247</v>
      </c>
      <c r="AH432" s="324">
        <v>387</v>
      </c>
      <c r="AI432" s="628">
        <f t="shared" si="36"/>
        <v>0.1935</v>
      </c>
      <c r="AJ432" s="329">
        <f t="shared" si="37"/>
        <v>1.2242207129747502</v>
      </c>
      <c r="AK432" s="329">
        <f t="shared" si="38"/>
        <v>287.59749264975</v>
      </c>
      <c r="AL432" s="329">
        <f t="shared" si="35"/>
        <v>288.8217133627247</v>
      </c>
      <c r="AM432" s="329">
        <f t="shared" si="39"/>
        <v>6.326722030877262</v>
      </c>
    </row>
    <row r="433" spans="33:39" ht="12.75">
      <c r="AG433" s="329">
        <f t="shared" si="40"/>
        <v>291.10812591534403</v>
      </c>
      <c r="AH433" s="324">
        <v>388</v>
      </c>
      <c r="AI433" s="628">
        <f t="shared" si="36"/>
        <v>0.194</v>
      </c>
      <c r="AJ433" s="329">
        <f t="shared" si="37"/>
        <v>1.2277937713440001</v>
      </c>
      <c r="AK433" s="329">
        <f t="shared" si="38"/>
        <v>289.880332144</v>
      </c>
      <c r="AL433" s="329">
        <f aca="true" t="shared" si="41" ref="AL433:AL496">AJ433+AK433</f>
        <v>291.10812591534403</v>
      </c>
      <c r="AM433" s="329">
        <f t="shared" si="39"/>
        <v>6.328833872907217</v>
      </c>
    </row>
    <row r="434" spans="33:39" ht="12.75">
      <c r="AG434" s="329">
        <f t="shared" si="40"/>
        <v>293.4067675941693</v>
      </c>
      <c r="AH434" s="324">
        <v>389</v>
      </c>
      <c r="AI434" s="628">
        <f t="shared" si="36"/>
        <v>0.1945</v>
      </c>
      <c r="AJ434" s="329">
        <f t="shared" si="37"/>
        <v>1.23137359991925</v>
      </c>
      <c r="AK434" s="329">
        <f t="shared" si="38"/>
        <v>292.17539399425004</v>
      </c>
      <c r="AL434" s="329">
        <f t="shared" si="41"/>
        <v>293.4067675941693</v>
      </c>
      <c r="AM434" s="329">
        <f t="shared" si="39"/>
        <v>6.330969665394602</v>
      </c>
    </row>
    <row r="435" spans="33:39" ht="12.75">
      <c r="AG435" s="329">
        <f t="shared" si="40"/>
        <v>295.71767148175</v>
      </c>
      <c r="AH435" s="324">
        <v>390</v>
      </c>
      <c r="AI435" s="628">
        <f t="shared" si="36"/>
        <v>0.195</v>
      </c>
      <c r="AJ435" s="329">
        <f t="shared" si="37"/>
        <v>1.2349602317500001</v>
      </c>
      <c r="AK435" s="329">
        <f t="shared" si="38"/>
        <v>294.48271125</v>
      </c>
      <c r="AL435" s="329">
        <f t="shared" si="41"/>
        <v>295.71767148175</v>
      </c>
      <c r="AM435" s="329">
        <f t="shared" si="39"/>
        <v>6.333129393589744</v>
      </c>
    </row>
    <row r="436" spans="33:39" ht="12.75">
      <c r="AG436" s="329">
        <f t="shared" si="40"/>
        <v>298.0408706606358</v>
      </c>
      <c r="AH436" s="324">
        <v>391</v>
      </c>
      <c r="AI436" s="628">
        <f t="shared" si="36"/>
        <v>0.1955</v>
      </c>
      <c r="AJ436" s="329">
        <f t="shared" si="37"/>
        <v>1.23855369988575</v>
      </c>
      <c r="AK436" s="329">
        <f t="shared" si="38"/>
        <v>296.80231696075003</v>
      </c>
      <c r="AL436" s="329">
        <f t="shared" si="41"/>
        <v>298.0408706606358</v>
      </c>
      <c r="AM436" s="329">
        <f t="shared" si="39"/>
        <v>6.335313042893862</v>
      </c>
    </row>
    <row r="437" spans="33:39" ht="12.75">
      <c r="AG437" s="329">
        <f t="shared" si="40"/>
        <v>300.3763982133761</v>
      </c>
      <c r="AH437" s="324">
        <v>392</v>
      </c>
      <c r="AI437" s="628">
        <f t="shared" si="36"/>
        <v>0.196</v>
      </c>
      <c r="AJ437" s="329">
        <f t="shared" si="37"/>
        <v>1.2421540373760003</v>
      </c>
      <c r="AK437" s="329">
        <f t="shared" si="38"/>
        <v>299.1342441760001</v>
      </c>
      <c r="AL437" s="329">
        <f t="shared" si="41"/>
        <v>300.3763982133761</v>
      </c>
      <c r="AM437" s="329">
        <f t="shared" si="39"/>
        <v>6.337520598857144</v>
      </c>
    </row>
    <row r="438" spans="33:39" ht="12.75">
      <c r="AG438" s="329">
        <f t="shared" si="40"/>
        <v>302.7242872225203</v>
      </c>
      <c r="AH438" s="324">
        <v>393</v>
      </c>
      <c r="AI438" s="628">
        <f t="shared" si="36"/>
        <v>0.1965</v>
      </c>
      <c r="AJ438" s="329">
        <f t="shared" si="37"/>
        <v>1.24576127727025</v>
      </c>
      <c r="AK438" s="329">
        <f t="shared" si="38"/>
        <v>301.47852594525</v>
      </c>
      <c r="AL438" s="329">
        <f t="shared" si="41"/>
        <v>302.7242872225203</v>
      </c>
      <c r="AM438" s="329">
        <f t="shared" si="39"/>
        <v>6.3397520471768445</v>
      </c>
    </row>
    <row r="439" spans="33:39" ht="12.75">
      <c r="AG439" s="329">
        <f t="shared" si="40"/>
        <v>305.08457077061803</v>
      </c>
      <c r="AH439" s="324">
        <v>394</v>
      </c>
      <c r="AI439" s="628">
        <f t="shared" si="36"/>
        <v>0.197</v>
      </c>
      <c r="AJ439" s="329">
        <f t="shared" si="37"/>
        <v>1.249375452618</v>
      </c>
      <c r="AK439" s="329">
        <f t="shared" si="38"/>
        <v>303.83519531800005</v>
      </c>
      <c r="AL439" s="329">
        <f t="shared" si="41"/>
        <v>305.08457077061803</v>
      </c>
      <c r="AM439" s="329">
        <f t="shared" si="39"/>
        <v>6.342007373695432</v>
      </c>
    </row>
    <row r="440" spans="33:39" ht="12.75">
      <c r="AG440" s="329">
        <f t="shared" si="40"/>
        <v>307.4572819402188</v>
      </c>
      <c r="AH440" s="324">
        <v>395</v>
      </c>
      <c r="AI440" s="628">
        <f t="shared" si="36"/>
        <v>0.1975</v>
      </c>
      <c r="AJ440" s="329">
        <f t="shared" si="37"/>
        <v>1.2529965964687502</v>
      </c>
      <c r="AK440" s="329">
        <f t="shared" si="38"/>
        <v>306.2042853437501</v>
      </c>
      <c r="AL440" s="329">
        <f t="shared" si="41"/>
        <v>307.4572819402188</v>
      </c>
      <c r="AM440" s="329">
        <f t="shared" si="39"/>
        <v>6.344286564398735</v>
      </c>
    </row>
    <row r="441" spans="33:39" ht="12.75">
      <c r="AG441" s="329">
        <f t="shared" si="40"/>
        <v>309.84245381387205</v>
      </c>
      <c r="AH441" s="324">
        <v>396</v>
      </c>
      <c r="AI441" s="628">
        <f t="shared" si="36"/>
        <v>0.198</v>
      </c>
      <c r="AJ441" s="329">
        <f t="shared" si="37"/>
        <v>1.256624741872</v>
      </c>
      <c r="AK441" s="329">
        <f t="shared" si="38"/>
        <v>308.5858290720001</v>
      </c>
      <c r="AL441" s="329">
        <f t="shared" si="41"/>
        <v>309.84245381387205</v>
      </c>
      <c r="AM441" s="329">
        <f t="shared" si="39"/>
        <v>6.346589605414141</v>
      </c>
    </row>
    <row r="442" spans="33:39" ht="12.75">
      <c r="AG442" s="329">
        <f t="shared" si="40"/>
        <v>312.2401194741273</v>
      </c>
      <c r="AH442" s="324">
        <v>397</v>
      </c>
      <c r="AI442" s="628">
        <f t="shared" si="36"/>
        <v>0.1985</v>
      </c>
      <c r="AJ442" s="329">
        <f t="shared" si="37"/>
        <v>1.2602599218772501</v>
      </c>
      <c r="AK442" s="329">
        <f t="shared" si="38"/>
        <v>310.97985955225005</v>
      </c>
      <c r="AL442" s="329">
        <f t="shared" si="41"/>
        <v>312.2401194741273</v>
      </c>
      <c r="AM442" s="329">
        <f t="shared" si="39"/>
        <v>6.348916483008816</v>
      </c>
    </row>
    <row r="443" spans="33:39" ht="12.75">
      <c r="AG443" s="329">
        <f t="shared" si="40"/>
        <v>314.6503120035341</v>
      </c>
      <c r="AH443" s="324">
        <v>398</v>
      </c>
      <c r="AI443" s="628">
        <f t="shared" si="36"/>
        <v>0.199</v>
      </c>
      <c r="AJ443" s="329">
        <f t="shared" si="37"/>
        <v>1.2639021695340003</v>
      </c>
      <c r="AK443" s="329">
        <f t="shared" si="38"/>
        <v>313.3864098340001</v>
      </c>
      <c r="AL443" s="329">
        <f t="shared" si="41"/>
        <v>314.6503120035341</v>
      </c>
      <c r="AM443" s="329">
        <f t="shared" si="39"/>
        <v>6.35126718358794</v>
      </c>
    </row>
    <row r="444" spans="33:39" ht="12.75">
      <c r="AG444" s="329">
        <f t="shared" si="40"/>
        <v>317.0730644846418</v>
      </c>
      <c r="AH444" s="324">
        <v>399</v>
      </c>
      <c r="AI444" s="628">
        <f t="shared" si="36"/>
        <v>0.1995</v>
      </c>
      <c r="AJ444" s="329">
        <f t="shared" si="37"/>
        <v>1.26755151789175</v>
      </c>
      <c r="AK444" s="329">
        <f t="shared" si="38"/>
        <v>315.80551296675003</v>
      </c>
      <c r="AL444" s="329">
        <f t="shared" si="41"/>
        <v>317.0730644846418</v>
      </c>
      <c r="AM444" s="329">
        <f t="shared" si="39"/>
        <v>6.353641693692982</v>
      </c>
    </row>
    <row r="445" spans="33:39" ht="12.75">
      <c r="AG445" s="329">
        <f t="shared" si="40"/>
        <v>319.50841</v>
      </c>
      <c r="AH445" s="324">
        <v>400</v>
      </c>
      <c r="AI445" s="628">
        <f t="shared" si="36"/>
        <v>0.2</v>
      </c>
      <c r="AJ445" s="329">
        <f t="shared" si="37"/>
        <v>1.2712080000000001</v>
      </c>
      <c r="AK445" s="329">
        <f t="shared" si="38"/>
        <v>318.237202</v>
      </c>
      <c r="AL445" s="329">
        <f t="shared" si="41"/>
        <v>319.50841</v>
      </c>
      <c r="AM445" s="329">
        <f t="shared" si="39"/>
        <v>6.35604</v>
      </c>
    </row>
    <row r="446" spans="33:39" ht="12.75">
      <c r="AG446" s="329">
        <f t="shared" si="40"/>
        <v>321.9563816321583</v>
      </c>
      <c r="AH446" s="324">
        <v>401</v>
      </c>
      <c r="AI446" s="628">
        <f t="shared" si="36"/>
        <v>0.2005</v>
      </c>
      <c r="AJ446" s="329">
        <f t="shared" si="37"/>
        <v>1.27487164890825</v>
      </c>
      <c r="AK446" s="329">
        <f t="shared" si="38"/>
        <v>320.68150998325007</v>
      </c>
      <c r="AL446" s="329">
        <f t="shared" si="41"/>
        <v>321.9563816321583</v>
      </c>
      <c r="AM446" s="329">
        <f t="shared" si="39"/>
        <v>6.358462089317955</v>
      </c>
    </row>
    <row r="447" spans="33:39" ht="12.75">
      <c r="AG447" s="329">
        <f t="shared" si="40"/>
        <v>324.4170124636661</v>
      </c>
      <c r="AH447" s="324">
        <v>402</v>
      </c>
      <c r="AI447" s="628">
        <f t="shared" si="36"/>
        <v>0.201</v>
      </c>
      <c r="AJ447" s="329">
        <f t="shared" si="37"/>
        <v>1.278542497666</v>
      </c>
      <c r="AK447" s="329">
        <f t="shared" si="38"/>
        <v>323.13846996600006</v>
      </c>
      <c r="AL447" s="329">
        <f t="shared" si="41"/>
        <v>324.4170124636661</v>
      </c>
      <c r="AM447" s="329">
        <f t="shared" si="39"/>
        <v>6.360907948587064</v>
      </c>
    </row>
    <row r="448" spans="33:39" ht="12.75">
      <c r="AG448" s="329">
        <f t="shared" si="40"/>
        <v>326.8903355770729</v>
      </c>
      <c r="AH448" s="324">
        <v>403</v>
      </c>
      <c r="AI448" s="628">
        <f t="shared" si="36"/>
        <v>0.2015</v>
      </c>
      <c r="AJ448" s="329">
        <f t="shared" si="37"/>
        <v>1.2822205793227504</v>
      </c>
      <c r="AK448" s="329">
        <f t="shared" si="38"/>
        <v>325.60811499775014</v>
      </c>
      <c r="AL448" s="329">
        <f t="shared" si="41"/>
        <v>326.8903355770729</v>
      </c>
      <c r="AM448" s="329">
        <f t="shared" si="39"/>
        <v>6.363377564877172</v>
      </c>
    </row>
    <row r="449" spans="33:39" ht="12.75">
      <c r="AG449" s="329">
        <f t="shared" si="40"/>
        <v>329.37638405492805</v>
      </c>
      <c r="AH449" s="324">
        <v>404</v>
      </c>
      <c r="AI449" s="628">
        <f t="shared" si="36"/>
        <v>0.202</v>
      </c>
      <c r="AJ449" s="329">
        <f t="shared" si="37"/>
        <v>1.285905926928</v>
      </c>
      <c r="AK449" s="329">
        <f t="shared" si="38"/>
        <v>328.09047812800003</v>
      </c>
      <c r="AL449" s="329">
        <f t="shared" si="41"/>
        <v>329.37638405492805</v>
      </c>
      <c r="AM449" s="329">
        <f t="shared" si="39"/>
        <v>6.3658709253861385</v>
      </c>
    </row>
    <row r="450" spans="33:39" ht="12.75">
      <c r="AG450" s="329">
        <f t="shared" si="40"/>
        <v>331.87519097978134</v>
      </c>
      <c r="AH450" s="324">
        <v>405</v>
      </c>
      <c r="AI450" s="628">
        <f t="shared" si="36"/>
        <v>0.2025</v>
      </c>
      <c r="AJ450" s="329">
        <f t="shared" si="37"/>
        <v>1.2895985735312503</v>
      </c>
      <c r="AK450" s="329">
        <f t="shared" si="38"/>
        <v>330.5855924062501</v>
      </c>
      <c r="AL450" s="329">
        <f t="shared" si="41"/>
        <v>331.87519097978134</v>
      </c>
      <c r="AM450" s="329">
        <f t="shared" si="39"/>
        <v>6.3683880174382725</v>
      </c>
    </row>
    <row r="451" spans="33:39" ht="12.75">
      <c r="AG451" s="329">
        <f t="shared" si="40"/>
        <v>334.3867894341821</v>
      </c>
      <c r="AH451" s="324">
        <v>406</v>
      </c>
      <c r="AI451" s="628">
        <f t="shared" si="36"/>
        <v>0.203</v>
      </c>
      <c r="AJ451" s="329">
        <f t="shared" si="37"/>
        <v>1.2932985521820002</v>
      </c>
      <c r="AK451" s="329">
        <f t="shared" si="38"/>
        <v>333.0934908820001</v>
      </c>
      <c r="AL451" s="329">
        <f t="shared" si="41"/>
        <v>334.3867894341821</v>
      </c>
      <c r="AM451" s="329">
        <f t="shared" si="39"/>
        <v>6.370928828482759</v>
      </c>
    </row>
    <row r="452" spans="33:39" ht="12.75">
      <c r="AG452" s="329">
        <f t="shared" si="40"/>
        <v>336.9112125006798</v>
      </c>
      <c r="AH452" s="324">
        <v>407</v>
      </c>
      <c r="AI452" s="628">
        <f t="shared" si="36"/>
        <v>0.20350000000000001</v>
      </c>
      <c r="AJ452" s="329">
        <f t="shared" si="37"/>
        <v>1.2970058959297501</v>
      </c>
      <c r="AK452" s="329">
        <f t="shared" si="38"/>
        <v>335.61420660475005</v>
      </c>
      <c r="AL452" s="329">
        <f t="shared" si="41"/>
        <v>336.9112125006798</v>
      </c>
      <c r="AM452" s="329">
        <f t="shared" si="39"/>
        <v>6.373493346092138</v>
      </c>
    </row>
    <row r="453" spans="33:39" ht="12.75">
      <c r="AG453" s="329">
        <f t="shared" si="40"/>
        <v>339.4484932618241</v>
      </c>
      <c r="AH453" s="324">
        <v>408</v>
      </c>
      <c r="AI453" s="628">
        <f t="shared" si="36"/>
        <v>0.20400000000000001</v>
      </c>
      <c r="AJ453" s="329">
        <f t="shared" si="37"/>
        <v>1.3007206378240004</v>
      </c>
      <c r="AK453" s="329">
        <f t="shared" si="38"/>
        <v>338.14777262400014</v>
      </c>
      <c r="AL453" s="329">
        <f t="shared" si="41"/>
        <v>339.4484932618241</v>
      </c>
      <c r="AM453" s="329">
        <f t="shared" si="39"/>
        <v>6.376081557960786</v>
      </c>
    </row>
    <row r="454" spans="33:39" ht="12.75">
      <c r="AG454" s="329">
        <f t="shared" si="40"/>
        <v>341.9986648001643</v>
      </c>
      <c r="AH454" s="324">
        <v>409</v>
      </c>
      <c r="AI454" s="628">
        <f t="shared" si="36"/>
        <v>0.20450000000000002</v>
      </c>
      <c r="AJ454" s="329">
        <f t="shared" si="37"/>
        <v>1.30444281091425</v>
      </c>
      <c r="AK454" s="329">
        <f t="shared" si="38"/>
        <v>340.6942219892501</v>
      </c>
      <c r="AL454" s="329">
        <f t="shared" si="41"/>
        <v>341.9986648001643</v>
      </c>
      <c r="AM454" s="329">
        <f t="shared" si="39"/>
        <v>6.378693451903423</v>
      </c>
    </row>
    <row r="455" spans="33:39" ht="12.75">
      <c r="AG455" s="329">
        <f t="shared" si="40"/>
        <v>344.5617601982501</v>
      </c>
      <c r="AH455" s="324">
        <v>410</v>
      </c>
      <c r="AI455" s="628">
        <f t="shared" si="36"/>
        <v>0.20500000000000002</v>
      </c>
      <c r="AJ455" s="329">
        <f t="shared" si="37"/>
        <v>1.3081724482500001</v>
      </c>
      <c r="AK455" s="329">
        <f t="shared" si="38"/>
        <v>343.2535877500001</v>
      </c>
      <c r="AL455" s="329">
        <f t="shared" si="41"/>
        <v>344.5617601982501</v>
      </c>
      <c r="AM455" s="329">
        <f t="shared" si="39"/>
        <v>6.381329015853659</v>
      </c>
    </row>
    <row r="456" spans="33:39" ht="12.75">
      <c r="AG456" s="329">
        <f t="shared" si="40"/>
        <v>347.13781253863084</v>
      </c>
      <c r="AH456" s="324">
        <v>411</v>
      </c>
      <c r="AI456" s="628">
        <f t="shared" si="36"/>
        <v>0.20550000000000002</v>
      </c>
      <c r="AJ456" s="329">
        <f t="shared" si="37"/>
        <v>1.3119095828807503</v>
      </c>
      <c r="AK456" s="329">
        <f t="shared" si="38"/>
        <v>345.8259029557501</v>
      </c>
      <c r="AL456" s="329">
        <f t="shared" si="41"/>
        <v>347.13781253863084</v>
      </c>
      <c r="AM456" s="329">
        <f t="shared" si="39"/>
        <v>6.383988237862532</v>
      </c>
    </row>
    <row r="457" spans="33:39" ht="12.75">
      <c r="AG457" s="329">
        <f t="shared" si="40"/>
        <v>349.7268549038562</v>
      </c>
      <c r="AH457" s="324">
        <v>412</v>
      </c>
      <c r="AI457" s="628">
        <f t="shared" si="36"/>
        <v>0.20600000000000002</v>
      </c>
      <c r="AJ457" s="329">
        <f t="shared" si="37"/>
        <v>1.315654247856</v>
      </c>
      <c r="AK457" s="329">
        <f t="shared" si="38"/>
        <v>348.4112006560002</v>
      </c>
      <c r="AL457" s="329">
        <f t="shared" si="41"/>
        <v>349.7268549038562</v>
      </c>
      <c r="AM457" s="329">
        <f t="shared" si="39"/>
        <v>6.386671106097087</v>
      </c>
    </row>
    <row r="458" spans="33:39" ht="12.75">
      <c r="AG458" s="329">
        <f t="shared" si="40"/>
        <v>352.3289203764754</v>
      </c>
      <c r="AH458" s="324">
        <v>413</v>
      </c>
      <c r="AI458" s="628">
        <f t="shared" si="36"/>
        <v>0.20650000000000002</v>
      </c>
      <c r="AJ458" s="329">
        <f t="shared" si="37"/>
        <v>1.3194064762252502</v>
      </c>
      <c r="AK458" s="329">
        <f t="shared" si="38"/>
        <v>351.00951390025017</v>
      </c>
      <c r="AL458" s="329">
        <f t="shared" si="41"/>
        <v>352.3289203764754</v>
      </c>
      <c r="AM458" s="329">
        <f t="shared" si="39"/>
        <v>6.389377608838983</v>
      </c>
    </row>
    <row r="459" spans="33:39" ht="12.75">
      <c r="AG459" s="329">
        <f t="shared" si="40"/>
        <v>354.944042039038</v>
      </c>
      <c r="AH459" s="324">
        <v>414</v>
      </c>
      <c r="AI459" s="628">
        <f t="shared" si="36"/>
        <v>0.20700000000000002</v>
      </c>
      <c r="AJ459" s="329">
        <f t="shared" si="37"/>
        <v>1.323166301038</v>
      </c>
      <c r="AK459" s="329">
        <f t="shared" si="38"/>
        <v>353.620875738</v>
      </c>
      <c r="AL459" s="329">
        <f t="shared" si="41"/>
        <v>354.944042039038</v>
      </c>
      <c r="AM459" s="329">
        <f t="shared" si="39"/>
        <v>6.3921077344830906</v>
      </c>
    </row>
    <row r="460" spans="33:39" ht="12.75">
      <c r="AG460" s="329">
        <f t="shared" si="40"/>
        <v>357.5722529740939</v>
      </c>
      <c r="AH460" s="324">
        <v>415</v>
      </c>
      <c r="AI460" s="628">
        <f t="shared" si="36"/>
        <v>0.20750000000000002</v>
      </c>
      <c r="AJ460" s="329">
        <f t="shared" si="37"/>
        <v>1.3269337553437501</v>
      </c>
      <c r="AK460" s="329">
        <f t="shared" si="38"/>
        <v>356.2453192187501</v>
      </c>
      <c r="AL460" s="329">
        <f t="shared" si="41"/>
        <v>357.5722529740939</v>
      </c>
      <c r="AM460" s="329">
        <f t="shared" si="39"/>
        <v>6.394861471536145</v>
      </c>
    </row>
    <row r="461" spans="33:39" ht="12.75">
      <c r="AG461" s="329">
        <f t="shared" si="40"/>
        <v>360.2135862641922</v>
      </c>
      <c r="AH461" s="324">
        <v>416</v>
      </c>
      <c r="AI461" s="628">
        <f t="shared" si="36"/>
        <v>0.20800000000000002</v>
      </c>
      <c r="AJ461" s="329">
        <f t="shared" si="37"/>
        <v>1.3307088721920002</v>
      </c>
      <c r="AK461" s="329">
        <f t="shared" si="38"/>
        <v>358.8828773920002</v>
      </c>
      <c r="AL461" s="329">
        <f t="shared" si="41"/>
        <v>360.2135862641922</v>
      </c>
      <c r="AM461" s="329">
        <f t="shared" si="39"/>
        <v>6.397638808615385</v>
      </c>
    </row>
    <row r="462" spans="33:39" ht="12.75">
      <c r="AG462" s="329">
        <f t="shared" si="40"/>
        <v>362.8680749918823</v>
      </c>
      <c r="AH462" s="324">
        <v>417</v>
      </c>
      <c r="AI462" s="628">
        <f t="shared" si="36"/>
        <v>0.2085</v>
      </c>
      <c r="AJ462" s="329">
        <f t="shared" si="37"/>
        <v>1.3344916846322499</v>
      </c>
      <c r="AK462" s="329">
        <f t="shared" si="38"/>
        <v>361.53358330725</v>
      </c>
      <c r="AL462" s="329">
        <f t="shared" si="41"/>
        <v>362.8680749918823</v>
      </c>
      <c r="AM462" s="329">
        <f t="shared" si="39"/>
        <v>6.400439734447242</v>
      </c>
    </row>
    <row r="463" spans="33:39" ht="12.75">
      <c r="AG463" s="329">
        <f t="shared" si="40"/>
        <v>365.53575223971393</v>
      </c>
      <c r="AH463" s="324">
        <v>418</v>
      </c>
      <c r="AI463" s="628">
        <f t="shared" si="36"/>
        <v>0.209</v>
      </c>
      <c r="AJ463" s="329">
        <f t="shared" si="37"/>
        <v>1.338282225714</v>
      </c>
      <c r="AK463" s="329">
        <f t="shared" si="38"/>
        <v>364.1974700139999</v>
      </c>
      <c r="AL463" s="329">
        <f t="shared" si="41"/>
        <v>365.53575223971393</v>
      </c>
      <c r="AM463" s="329">
        <f t="shared" si="39"/>
        <v>6.403264237866028</v>
      </c>
    </row>
    <row r="464" spans="33:39" ht="12.75">
      <c r="AG464" s="329">
        <f t="shared" si="40"/>
        <v>368.2166510902368</v>
      </c>
      <c r="AH464" s="324">
        <v>419</v>
      </c>
      <c r="AI464" s="628">
        <f t="shared" si="36"/>
        <v>0.2095</v>
      </c>
      <c r="AJ464" s="329">
        <f t="shared" si="37"/>
        <v>1.34208052848675</v>
      </c>
      <c r="AK464" s="329">
        <f t="shared" si="38"/>
        <v>366.87457056175003</v>
      </c>
      <c r="AL464" s="329">
        <f t="shared" si="41"/>
        <v>368.2166510902368</v>
      </c>
      <c r="AM464" s="329">
        <f t="shared" si="39"/>
        <v>6.406112307812649</v>
      </c>
    </row>
    <row r="465" spans="33:39" ht="12.75">
      <c r="AG465" s="329">
        <f t="shared" si="40"/>
        <v>370.91080462599996</v>
      </c>
      <c r="AH465" s="324">
        <v>420</v>
      </c>
      <c r="AI465" s="628">
        <f t="shared" si="36"/>
        <v>0.21</v>
      </c>
      <c r="AJ465" s="329">
        <f t="shared" si="37"/>
        <v>1.345886626</v>
      </c>
      <c r="AK465" s="329">
        <f t="shared" si="38"/>
        <v>369.564918</v>
      </c>
      <c r="AL465" s="329">
        <f t="shared" si="41"/>
        <v>370.91080462599996</v>
      </c>
      <c r="AM465" s="329">
        <f t="shared" si="39"/>
        <v>6.408983933333333</v>
      </c>
    </row>
    <row r="466" spans="33:39" ht="12.75">
      <c r="AG466" s="329">
        <f t="shared" si="40"/>
        <v>373.61824592955315</v>
      </c>
      <c r="AH466" s="324">
        <v>421</v>
      </c>
      <c r="AI466" s="628">
        <f t="shared" si="36"/>
        <v>0.2105</v>
      </c>
      <c r="AJ466" s="329">
        <f t="shared" si="37"/>
        <v>1.34970055130325</v>
      </c>
      <c r="AK466" s="329">
        <f t="shared" si="38"/>
        <v>372.2685453782499</v>
      </c>
      <c r="AL466" s="329">
        <f t="shared" si="41"/>
        <v>373.61824592955315</v>
      </c>
      <c r="AM466" s="329">
        <f t="shared" si="39"/>
        <v>6.411879103578386</v>
      </c>
    </row>
    <row r="467" spans="33:39" ht="12.75">
      <c r="AG467" s="329">
        <f t="shared" si="40"/>
        <v>376.339008083446</v>
      </c>
      <c r="AH467" s="324">
        <v>422</v>
      </c>
      <c r="AI467" s="628">
        <f t="shared" si="36"/>
        <v>0.211</v>
      </c>
      <c r="AJ467" s="329">
        <f t="shared" si="37"/>
        <v>1.3535223374460001</v>
      </c>
      <c r="AK467" s="329">
        <f t="shared" si="38"/>
        <v>374.985485746</v>
      </c>
      <c r="AL467" s="329">
        <f t="shared" si="41"/>
        <v>376.339008083446</v>
      </c>
      <c r="AM467" s="329">
        <f t="shared" si="39"/>
        <v>6.414797807800949</v>
      </c>
    </row>
    <row r="468" spans="33:39" ht="12.75">
      <c r="AG468" s="329">
        <f t="shared" si="40"/>
        <v>379.07312417022774</v>
      </c>
      <c r="AH468" s="324">
        <v>423</v>
      </c>
      <c r="AI468" s="628">
        <f t="shared" si="36"/>
        <v>0.2115</v>
      </c>
      <c r="AJ468" s="329">
        <f t="shared" si="37"/>
        <v>1.35735201747775</v>
      </c>
      <c r="AK468" s="329">
        <f t="shared" si="38"/>
        <v>377.71577215275</v>
      </c>
      <c r="AL468" s="329">
        <f t="shared" si="41"/>
        <v>379.07312417022774</v>
      </c>
      <c r="AM468" s="329">
        <f t="shared" si="39"/>
        <v>6.417740035355792</v>
      </c>
    </row>
    <row r="469" spans="33:39" ht="12.75">
      <c r="AG469" s="329">
        <f t="shared" si="40"/>
        <v>381.82062727244795</v>
      </c>
      <c r="AH469" s="324">
        <v>424</v>
      </c>
      <c r="AI469" s="628">
        <f t="shared" si="36"/>
        <v>0.212</v>
      </c>
      <c r="AJ469" s="329">
        <f t="shared" si="37"/>
        <v>1.361189624448</v>
      </c>
      <c r="AK469" s="329">
        <f t="shared" si="38"/>
        <v>380.45943764799995</v>
      </c>
      <c r="AL469" s="329">
        <f t="shared" si="41"/>
        <v>381.82062727244795</v>
      </c>
      <c r="AM469" s="329">
        <f t="shared" si="39"/>
        <v>6.420705775698114</v>
      </c>
    </row>
    <row r="470" spans="33:39" ht="12.75">
      <c r="AG470" s="329">
        <f t="shared" si="40"/>
        <v>384.5815504726562</v>
      </c>
      <c r="AH470" s="324">
        <v>425</v>
      </c>
      <c r="AI470" s="628">
        <f t="shared" si="36"/>
        <v>0.2125</v>
      </c>
      <c r="AJ470" s="329">
        <f t="shared" si="37"/>
        <v>1.36503519140625</v>
      </c>
      <c r="AK470" s="329">
        <f t="shared" si="38"/>
        <v>383.21651528124994</v>
      </c>
      <c r="AL470" s="329">
        <f t="shared" si="41"/>
        <v>384.5815504726562</v>
      </c>
      <c r="AM470" s="329">
        <f t="shared" si="39"/>
        <v>6.423695018382353</v>
      </c>
    </row>
    <row r="471" spans="33:39" ht="12.75">
      <c r="AG471" s="329">
        <f t="shared" si="40"/>
        <v>387.35592685340197</v>
      </c>
      <c r="AH471" s="324">
        <v>426</v>
      </c>
      <c r="AI471" s="628">
        <f t="shared" si="36"/>
        <v>0.213</v>
      </c>
      <c r="AJ471" s="329">
        <f t="shared" si="37"/>
        <v>1.368888751402</v>
      </c>
      <c r="AK471" s="329">
        <f t="shared" si="38"/>
        <v>385.987038102</v>
      </c>
      <c r="AL471" s="329">
        <f t="shared" si="41"/>
        <v>387.35592685340197</v>
      </c>
      <c r="AM471" s="329">
        <f t="shared" si="39"/>
        <v>6.4267077530610335</v>
      </c>
    </row>
    <row r="472" spans="33:39" ht="12.75">
      <c r="AG472" s="329">
        <f t="shared" si="40"/>
        <v>390.1437894972347</v>
      </c>
      <c r="AH472" s="324">
        <v>427</v>
      </c>
      <c r="AI472" s="628">
        <f t="shared" si="36"/>
        <v>0.2135</v>
      </c>
      <c r="AJ472" s="329">
        <f t="shared" si="37"/>
        <v>1.37275033748475</v>
      </c>
      <c r="AK472" s="329">
        <f t="shared" si="38"/>
        <v>388.77103915974993</v>
      </c>
      <c r="AL472" s="329">
        <f t="shared" si="41"/>
        <v>390.1437894972347</v>
      </c>
      <c r="AM472" s="329">
        <f t="shared" si="39"/>
        <v>6.429743969483607</v>
      </c>
    </row>
    <row r="473" spans="33:39" ht="12.75">
      <c r="AG473" s="329">
        <f t="shared" si="40"/>
        <v>392.945171486704</v>
      </c>
      <c r="AH473" s="324">
        <v>428</v>
      </c>
      <c r="AI473" s="628">
        <f t="shared" si="36"/>
        <v>0.214</v>
      </c>
      <c r="AJ473" s="329">
        <f t="shared" si="37"/>
        <v>1.376619982704</v>
      </c>
      <c r="AK473" s="329">
        <f t="shared" si="38"/>
        <v>391.56855150399997</v>
      </c>
      <c r="AL473" s="329">
        <f t="shared" si="41"/>
        <v>392.945171486704</v>
      </c>
      <c r="AM473" s="329">
        <f t="shared" si="39"/>
        <v>6.432803657495327</v>
      </c>
    </row>
    <row r="474" spans="33:39" ht="12.75">
      <c r="AG474" s="329">
        <f t="shared" si="40"/>
        <v>395.7601059043592</v>
      </c>
      <c r="AH474" s="324">
        <v>429</v>
      </c>
      <c r="AI474" s="628">
        <f t="shared" si="36"/>
        <v>0.2145</v>
      </c>
      <c r="AJ474" s="329">
        <f t="shared" si="37"/>
        <v>1.38049772010925</v>
      </c>
      <c r="AK474" s="329">
        <f t="shared" si="38"/>
        <v>394.37960818424995</v>
      </c>
      <c r="AL474" s="329">
        <f t="shared" si="41"/>
        <v>395.7601059043592</v>
      </c>
      <c r="AM474" s="329">
        <f t="shared" si="39"/>
        <v>6.435886807036131</v>
      </c>
    </row>
    <row r="475" spans="33:39" ht="12.75">
      <c r="AG475" s="329">
        <f t="shared" si="40"/>
        <v>398.58862583275</v>
      </c>
      <c r="AH475" s="324">
        <v>430</v>
      </c>
      <c r="AI475" s="628">
        <f t="shared" si="36"/>
        <v>0.215</v>
      </c>
      <c r="AJ475" s="329">
        <f t="shared" si="37"/>
        <v>1.38438358275</v>
      </c>
      <c r="AK475" s="329">
        <f t="shared" si="38"/>
        <v>397.20424225</v>
      </c>
      <c r="AL475" s="329">
        <f t="shared" si="41"/>
        <v>398.58862583275</v>
      </c>
      <c r="AM475" s="329">
        <f t="shared" si="39"/>
        <v>6.438993408139535</v>
      </c>
    </row>
    <row r="476" spans="33:39" ht="12.75">
      <c r="AG476" s="329">
        <f t="shared" si="40"/>
        <v>401.4307643544257</v>
      </c>
      <c r="AH476" s="324">
        <v>431</v>
      </c>
      <c r="AI476" s="628">
        <f t="shared" si="36"/>
        <v>0.2155</v>
      </c>
      <c r="AJ476" s="329">
        <f t="shared" si="37"/>
        <v>1.38827760367575</v>
      </c>
      <c r="AK476" s="329">
        <f t="shared" si="38"/>
        <v>400.04248675074996</v>
      </c>
      <c r="AL476" s="329">
        <f t="shared" si="41"/>
        <v>401.4307643544257</v>
      </c>
      <c r="AM476" s="329">
        <f t="shared" si="39"/>
        <v>6.442123450931555</v>
      </c>
    </row>
    <row r="477" spans="33:39" ht="12.75">
      <c r="AG477" s="329">
        <f t="shared" si="40"/>
        <v>404.286554551936</v>
      </c>
      <c r="AH477" s="324">
        <v>432</v>
      </c>
      <c r="AI477" s="628">
        <f t="shared" si="36"/>
        <v>0.216</v>
      </c>
      <c r="AJ477" s="329">
        <f t="shared" si="37"/>
        <v>1.3921798159360002</v>
      </c>
      <c r="AK477" s="329">
        <f t="shared" si="38"/>
        <v>402.894374736</v>
      </c>
      <c r="AL477" s="329">
        <f t="shared" si="41"/>
        <v>404.286554551936</v>
      </c>
      <c r="AM477" s="329">
        <f t="shared" si="39"/>
        <v>6.4452769256296305</v>
      </c>
    </row>
    <row r="478" spans="33:39" ht="12.75">
      <c r="AG478" s="329">
        <f t="shared" si="40"/>
        <v>407.15602950783017</v>
      </c>
      <c r="AH478" s="324">
        <v>433</v>
      </c>
      <c r="AI478" s="628">
        <f t="shared" si="36"/>
        <v>0.2165</v>
      </c>
      <c r="AJ478" s="329">
        <f t="shared" si="37"/>
        <v>1.3960902525802499</v>
      </c>
      <c r="AK478" s="329">
        <f t="shared" si="38"/>
        <v>405.75993925524995</v>
      </c>
      <c r="AL478" s="329">
        <f t="shared" si="41"/>
        <v>407.15602950783017</v>
      </c>
      <c r="AM478" s="329">
        <f t="shared" si="39"/>
        <v>6.44845382254157</v>
      </c>
    </row>
    <row r="479" spans="33:39" ht="12.75">
      <c r="AG479" s="329">
        <f t="shared" si="40"/>
        <v>410.03922230465804</v>
      </c>
      <c r="AH479" s="324">
        <v>434</v>
      </c>
      <c r="AI479" s="628">
        <f t="shared" si="36"/>
        <v>0.217</v>
      </c>
      <c r="AJ479" s="329">
        <f t="shared" si="37"/>
        <v>1.4000089466580001</v>
      </c>
      <c r="AK479" s="329">
        <f t="shared" si="38"/>
        <v>408.63921335800006</v>
      </c>
      <c r="AL479" s="329">
        <f t="shared" si="41"/>
        <v>410.03922230465804</v>
      </c>
      <c r="AM479" s="329">
        <f t="shared" si="39"/>
        <v>6.451654132064517</v>
      </c>
    </row>
    <row r="480" spans="33:39" ht="12.75">
      <c r="AG480" s="329">
        <f t="shared" si="40"/>
        <v>412.93616602496877</v>
      </c>
      <c r="AH480" s="324">
        <v>435</v>
      </c>
      <c r="AI480" s="628">
        <f t="shared" si="36"/>
        <v>0.2175</v>
      </c>
      <c r="AJ480" s="329">
        <f t="shared" si="37"/>
        <v>1.4039359312187503</v>
      </c>
      <c r="AK480" s="329">
        <f t="shared" si="38"/>
        <v>411.53223009375</v>
      </c>
      <c r="AL480" s="329">
        <f t="shared" si="41"/>
        <v>412.93616602496877</v>
      </c>
      <c r="AM480" s="329">
        <f t="shared" si="39"/>
        <v>6.454877844683909</v>
      </c>
    </row>
    <row r="481" spans="33:39" ht="12.75">
      <c r="AG481" s="329">
        <f t="shared" si="40"/>
        <v>415.84689375131194</v>
      </c>
      <c r="AH481" s="324">
        <v>436</v>
      </c>
      <c r="AI481" s="628">
        <f t="shared" si="36"/>
        <v>0.218</v>
      </c>
      <c r="AJ481" s="329">
        <f t="shared" si="37"/>
        <v>1.407871239312</v>
      </c>
      <c r="AK481" s="329">
        <f t="shared" si="38"/>
        <v>414.43902251199995</v>
      </c>
      <c r="AL481" s="329">
        <f t="shared" si="41"/>
        <v>415.84689375131194</v>
      </c>
      <c r="AM481" s="329">
        <f t="shared" si="39"/>
        <v>6.458124950972477</v>
      </c>
    </row>
    <row r="482" spans="33:39" ht="12.75">
      <c r="AG482" s="329">
        <f t="shared" si="40"/>
        <v>418.77143856623724</v>
      </c>
      <c r="AH482" s="324">
        <v>437</v>
      </c>
      <c r="AI482" s="628">
        <f t="shared" si="36"/>
        <v>0.2185</v>
      </c>
      <c r="AJ482" s="329">
        <f t="shared" si="37"/>
        <v>1.41181490398725</v>
      </c>
      <c r="AK482" s="329">
        <f t="shared" si="38"/>
        <v>417.35962366225</v>
      </c>
      <c r="AL482" s="329">
        <f t="shared" si="41"/>
        <v>418.77143856623724</v>
      </c>
      <c r="AM482" s="329">
        <f t="shared" si="39"/>
        <v>6.461395441589246</v>
      </c>
    </row>
    <row r="483" spans="33:39" ht="12.75">
      <c r="AG483" s="329">
        <f t="shared" si="40"/>
        <v>421.70983355229396</v>
      </c>
      <c r="AH483" s="324">
        <v>438</v>
      </c>
      <c r="AI483" s="628">
        <f t="shared" si="36"/>
        <v>0.219</v>
      </c>
      <c r="AJ483" s="329">
        <f t="shared" si="37"/>
        <v>1.415766958294</v>
      </c>
      <c r="AK483" s="329">
        <f t="shared" si="38"/>
        <v>420.29406659399996</v>
      </c>
      <c r="AL483" s="329">
        <f t="shared" si="41"/>
        <v>421.70983355229396</v>
      </c>
      <c r="AM483" s="329">
        <f t="shared" si="39"/>
        <v>6.4646893072785385</v>
      </c>
    </row>
    <row r="484" spans="33:39" ht="12.75">
      <c r="AG484" s="329">
        <f t="shared" si="40"/>
        <v>424.66211179203174</v>
      </c>
      <c r="AH484" s="324">
        <v>439</v>
      </c>
      <c r="AI484" s="628">
        <f t="shared" si="36"/>
        <v>0.2195</v>
      </c>
      <c r="AJ484" s="329">
        <f t="shared" si="37"/>
        <v>1.4197274352817502</v>
      </c>
      <c r="AK484" s="329">
        <f t="shared" si="38"/>
        <v>423.24238435675</v>
      </c>
      <c r="AL484" s="329">
        <f t="shared" si="41"/>
        <v>424.66211179203174</v>
      </c>
      <c r="AM484" s="329">
        <f t="shared" si="39"/>
        <v>6.468006538869021</v>
      </c>
    </row>
    <row r="485" spans="33:39" ht="12.75">
      <c r="AG485" s="329">
        <f t="shared" si="40"/>
        <v>427.628306368</v>
      </c>
      <c r="AH485" s="324">
        <v>440</v>
      </c>
      <c r="AI485" s="628">
        <f t="shared" si="36"/>
        <v>0.22</v>
      </c>
      <c r="AJ485" s="329">
        <f t="shared" si="37"/>
        <v>1.423696368</v>
      </c>
      <c r="AK485" s="329">
        <f t="shared" si="38"/>
        <v>426.20461</v>
      </c>
      <c r="AL485" s="329">
        <f t="shared" si="41"/>
        <v>427.628306368</v>
      </c>
      <c r="AM485" s="329">
        <f t="shared" si="39"/>
        <v>6.471347127272728</v>
      </c>
    </row>
    <row r="486" spans="33:39" ht="12.75">
      <c r="AG486" s="329">
        <f t="shared" si="40"/>
        <v>430.6084503627483</v>
      </c>
      <c r="AH486" s="324">
        <v>441</v>
      </c>
      <c r="AI486" s="628">
        <f t="shared" si="36"/>
        <v>0.2205</v>
      </c>
      <c r="AJ486" s="329">
        <f t="shared" si="37"/>
        <v>1.4276737894982499</v>
      </c>
      <c r="AK486" s="329">
        <f t="shared" si="38"/>
        <v>429.18077657325</v>
      </c>
      <c r="AL486" s="329">
        <f t="shared" si="41"/>
        <v>430.6084503627483</v>
      </c>
      <c r="AM486" s="329">
        <f t="shared" si="39"/>
        <v>6.4747110634841265</v>
      </c>
    </row>
    <row r="487" spans="33:39" ht="12.75">
      <c r="AG487" s="329">
        <f t="shared" si="40"/>
        <v>433.602576858826</v>
      </c>
      <c r="AH487" s="324">
        <v>442</v>
      </c>
      <c r="AI487" s="628">
        <f t="shared" si="36"/>
        <v>0.221</v>
      </c>
      <c r="AJ487" s="329">
        <f t="shared" si="37"/>
        <v>1.4316597328260001</v>
      </c>
      <c r="AK487" s="329">
        <f t="shared" si="38"/>
        <v>432.170917126</v>
      </c>
      <c r="AL487" s="329">
        <f t="shared" si="41"/>
        <v>433.602576858826</v>
      </c>
      <c r="AM487" s="329">
        <f t="shared" si="39"/>
        <v>6.478098338579186</v>
      </c>
    </row>
    <row r="488" spans="33:39" ht="12.75">
      <c r="AG488" s="329">
        <f t="shared" si="40"/>
        <v>436.6107189387828</v>
      </c>
      <c r="AH488" s="324">
        <v>443</v>
      </c>
      <c r="AI488" s="628">
        <f t="shared" si="36"/>
        <v>0.2215</v>
      </c>
      <c r="AJ488" s="329">
        <f t="shared" si="37"/>
        <v>1.4356542310327502</v>
      </c>
      <c r="AK488" s="329">
        <f t="shared" si="38"/>
        <v>435.17506470775004</v>
      </c>
      <c r="AL488" s="329">
        <f t="shared" si="41"/>
        <v>436.6107189387828</v>
      </c>
      <c r="AM488" s="329">
        <f t="shared" si="39"/>
        <v>6.481508943714448</v>
      </c>
    </row>
    <row r="489" spans="33:39" ht="12.75">
      <c r="AG489" s="329">
        <f t="shared" si="40"/>
        <v>439.632909685168</v>
      </c>
      <c r="AH489" s="324">
        <v>444</v>
      </c>
      <c r="AI489" s="628">
        <f t="shared" si="36"/>
        <v>0.222</v>
      </c>
      <c r="AJ489" s="329">
        <f t="shared" si="37"/>
        <v>1.439657317168</v>
      </c>
      <c r="AK489" s="329">
        <f t="shared" si="38"/>
        <v>438.193252368</v>
      </c>
      <c r="AL489" s="329">
        <f t="shared" si="41"/>
        <v>439.632909685168</v>
      </c>
      <c r="AM489" s="329">
        <f t="shared" si="39"/>
        <v>6.484942870126126</v>
      </c>
    </row>
    <row r="490" spans="33:39" ht="12.75">
      <c r="AG490" s="329">
        <f t="shared" si="40"/>
        <v>442.66918218053127</v>
      </c>
      <c r="AH490" s="324">
        <v>445</v>
      </c>
      <c r="AI490" s="628">
        <f t="shared" si="36"/>
        <v>0.2225</v>
      </c>
      <c r="AJ490" s="329">
        <f t="shared" si="37"/>
        <v>1.4436690242812502</v>
      </c>
      <c r="AK490" s="329">
        <f t="shared" si="38"/>
        <v>441.22551315625003</v>
      </c>
      <c r="AL490" s="329">
        <f t="shared" si="41"/>
        <v>442.66918218053127</v>
      </c>
      <c r="AM490" s="329">
        <f t="shared" si="39"/>
        <v>6.4884001091292145</v>
      </c>
    </row>
    <row r="491" spans="33:39" ht="12.75">
      <c r="AG491" s="329">
        <f t="shared" si="40"/>
        <v>445.719569507422</v>
      </c>
      <c r="AH491" s="324">
        <v>446</v>
      </c>
      <c r="AI491" s="628">
        <f t="shared" si="36"/>
        <v>0.223</v>
      </c>
      <c r="AJ491" s="329">
        <f t="shared" si="37"/>
        <v>1.447689385422</v>
      </c>
      <c r="AK491" s="329">
        <f t="shared" si="38"/>
        <v>444.271880122</v>
      </c>
      <c r="AL491" s="329">
        <f t="shared" si="41"/>
        <v>445.719569507422</v>
      </c>
      <c r="AM491" s="329">
        <f t="shared" si="39"/>
        <v>6.491880652116592</v>
      </c>
    </row>
    <row r="492" spans="33:39" ht="12.75">
      <c r="AG492" s="329">
        <f t="shared" si="40"/>
        <v>448.78410474838984</v>
      </c>
      <c r="AH492" s="324">
        <v>447</v>
      </c>
      <c r="AI492" s="628">
        <f t="shared" si="36"/>
        <v>0.2235</v>
      </c>
      <c r="AJ492" s="329">
        <f t="shared" si="37"/>
        <v>1.4517184336397502</v>
      </c>
      <c r="AK492" s="329">
        <f t="shared" si="38"/>
        <v>447.33238631475007</v>
      </c>
      <c r="AL492" s="329">
        <f t="shared" si="41"/>
        <v>448.78410474838984</v>
      </c>
      <c r="AM492" s="329">
        <f t="shared" si="39"/>
        <v>6.495384490558166</v>
      </c>
    </row>
    <row r="493" spans="33:39" ht="12.75">
      <c r="AG493" s="329">
        <f t="shared" si="40"/>
        <v>451.86282098598406</v>
      </c>
      <c r="AH493" s="324">
        <v>448</v>
      </c>
      <c r="AI493" s="628">
        <f t="shared" si="36"/>
        <v>0.224</v>
      </c>
      <c r="AJ493" s="329">
        <f t="shared" si="37"/>
        <v>1.4557562019840002</v>
      </c>
      <c r="AK493" s="329">
        <f t="shared" si="38"/>
        <v>450.40706478400006</v>
      </c>
      <c r="AL493" s="329">
        <f t="shared" si="41"/>
        <v>451.86282098598406</v>
      </c>
      <c r="AM493" s="329">
        <f t="shared" si="39"/>
        <v>6.498911616000001</v>
      </c>
    </row>
    <row r="494" spans="33:39" ht="12.75">
      <c r="AG494" s="329">
        <f t="shared" si="40"/>
        <v>454.9557513027542</v>
      </c>
      <c r="AH494" s="324">
        <v>449</v>
      </c>
      <c r="AI494" s="628">
        <f aca="true" t="shared" si="42" ref="AI494:AI557">AH494*$AH$43</f>
        <v>0.2245</v>
      </c>
      <c r="AJ494" s="329">
        <f aca="true" t="shared" si="43" ref="AJ494:AJ557">$AJ$35*AI494^3+$AJ$36*AI494^2+$AJ$37*AI494+$AJ$38</f>
        <v>1.45980272350425</v>
      </c>
      <c r="AK494" s="329">
        <f aca="true" t="shared" si="44" ref="AK494:AK557">$AM$35*AI494^3+$AM$36*AI494^2+$AM$37*AI494+$AM$38</f>
        <v>453.49594857924995</v>
      </c>
      <c r="AL494" s="329">
        <f t="shared" si="41"/>
        <v>454.9557513027542</v>
      </c>
      <c r="AM494" s="329">
        <f t="shared" si="39"/>
        <v>6.502462020063475</v>
      </c>
    </row>
    <row r="495" spans="33:39" ht="12.75">
      <c r="AG495" s="329">
        <f t="shared" si="40"/>
        <v>458.0629287812501</v>
      </c>
      <c r="AH495" s="324">
        <v>450</v>
      </c>
      <c r="AI495" s="628">
        <f t="shared" si="42"/>
        <v>0.225</v>
      </c>
      <c r="AJ495" s="329">
        <f t="shared" si="43"/>
        <v>1.46385803125</v>
      </c>
      <c r="AK495" s="329">
        <f t="shared" si="44"/>
        <v>456.59907075000007</v>
      </c>
      <c r="AL495" s="329">
        <f t="shared" si="41"/>
        <v>458.0629287812501</v>
      </c>
      <c r="AM495" s="329">
        <f aca="true" t="shared" si="45" ref="AM495:AM558">AJ495/AI495</f>
        <v>6.506035694444444</v>
      </c>
    </row>
    <row r="496" spans="33:39" ht="12.75">
      <c r="AG496" s="329">
        <f aca="true" t="shared" si="46" ref="AG496:AG559">AL496</f>
        <v>461.18438650402084</v>
      </c>
      <c r="AH496" s="324">
        <v>451</v>
      </c>
      <c r="AI496" s="628">
        <f t="shared" si="42"/>
        <v>0.2255</v>
      </c>
      <c r="AJ496" s="329">
        <f t="shared" si="43"/>
        <v>1.46792215827075</v>
      </c>
      <c r="AK496" s="329">
        <f t="shared" si="44"/>
        <v>459.71646434575007</v>
      </c>
      <c r="AL496" s="329">
        <f t="shared" si="41"/>
        <v>461.18438650402084</v>
      </c>
      <c r="AM496" s="329">
        <f t="shared" si="45"/>
        <v>6.509632630912416</v>
      </c>
    </row>
    <row r="497" spans="33:39" ht="12.75">
      <c r="AG497" s="329">
        <f t="shared" si="46"/>
        <v>464.32015755361596</v>
      </c>
      <c r="AH497" s="324">
        <v>452</v>
      </c>
      <c r="AI497" s="628">
        <f t="shared" si="42"/>
        <v>0.226</v>
      </c>
      <c r="AJ497" s="329">
        <f t="shared" si="43"/>
        <v>1.471995137616</v>
      </c>
      <c r="AK497" s="329">
        <f t="shared" si="44"/>
        <v>462.848162416</v>
      </c>
      <c r="AL497" s="329">
        <f aca="true" t="shared" si="47" ref="AL497:AL560">AJ497+AK497</f>
        <v>464.32015755361596</v>
      </c>
      <c r="AM497" s="329">
        <f t="shared" si="45"/>
        <v>6.5132528213097345</v>
      </c>
    </row>
    <row r="498" spans="33:39" ht="12.75">
      <c r="AG498" s="329">
        <f t="shared" si="46"/>
        <v>467.47027501258526</v>
      </c>
      <c r="AH498" s="324">
        <v>453</v>
      </c>
      <c r="AI498" s="628">
        <f t="shared" si="42"/>
        <v>0.2265</v>
      </c>
      <c r="AJ498" s="329">
        <f t="shared" si="43"/>
        <v>1.4760770023352503</v>
      </c>
      <c r="AK498" s="329">
        <f t="shared" si="44"/>
        <v>465.99419801025</v>
      </c>
      <c r="AL498" s="329">
        <f t="shared" si="47"/>
        <v>467.47027501258526</v>
      </c>
      <c r="AM498" s="329">
        <f t="shared" si="45"/>
        <v>6.516896257550774</v>
      </c>
    </row>
    <row r="499" spans="33:39" ht="12.75">
      <c r="AG499" s="329">
        <f t="shared" si="46"/>
        <v>470.6347719634781</v>
      </c>
      <c r="AH499" s="324">
        <v>454</v>
      </c>
      <c r="AI499" s="628">
        <f t="shared" si="42"/>
        <v>0.227</v>
      </c>
      <c r="AJ499" s="329">
        <f t="shared" si="43"/>
        <v>1.480167785478</v>
      </c>
      <c r="AK499" s="329">
        <f t="shared" si="44"/>
        <v>469.1546041780001</v>
      </c>
      <c r="AL499" s="329">
        <f t="shared" si="47"/>
        <v>470.6347719634781</v>
      </c>
      <c r="AM499" s="329">
        <f t="shared" si="45"/>
        <v>6.5205629316211455</v>
      </c>
    </row>
    <row r="500" spans="33:39" ht="12.75">
      <c r="AG500" s="329">
        <f t="shared" si="46"/>
        <v>473.8136814888438</v>
      </c>
      <c r="AH500" s="324">
        <v>455</v>
      </c>
      <c r="AI500" s="628">
        <f t="shared" si="42"/>
        <v>0.2275</v>
      </c>
      <c r="AJ500" s="329">
        <f t="shared" si="43"/>
        <v>1.4842675200937503</v>
      </c>
      <c r="AK500" s="329">
        <f t="shared" si="44"/>
        <v>472.3294139687501</v>
      </c>
      <c r="AL500" s="329">
        <f t="shared" si="47"/>
        <v>473.8136814888438</v>
      </c>
      <c r="AM500" s="329">
        <f t="shared" si="45"/>
        <v>6.524252835576924</v>
      </c>
    </row>
    <row r="501" spans="33:39" ht="12.75">
      <c r="AG501" s="329">
        <f t="shared" si="46"/>
        <v>477.0070366712321</v>
      </c>
      <c r="AH501" s="324">
        <v>456</v>
      </c>
      <c r="AI501" s="628">
        <f t="shared" si="42"/>
        <v>0.228</v>
      </c>
      <c r="AJ501" s="329">
        <f t="shared" si="43"/>
        <v>1.4883762392320001</v>
      </c>
      <c r="AK501" s="329">
        <f t="shared" si="44"/>
        <v>475.51866043200005</v>
      </c>
      <c r="AL501" s="329">
        <f t="shared" si="47"/>
        <v>477.0070366712321</v>
      </c>
      <c r="AM501" s="329">
        <f t="shared" si="45"/>
        <v>6.52796596154386</v>
      </c>
    </row>
    <row r="502" spans="33:39" ht="12.75">
      <c r="AG502" s="329">
        <f t="shared" si="46"/>
        <v>480.21487059319224</v>
      </c>
      <c r="AH502" s="324">
        <v>457</v>
      </c>
      <c r="AI502" s="628">
        <f t="shared" si="42"/>
        <v>0.2285</v>
      </c>
      <c r="AJ502" s="329">
        <f t="shared" si="43"/>
        <v>1.4924939759422502</v>
      </c>
      <c r="AK502" s="329">
        <f t="shared" si="44"/>
        <v>478.72237661725</v>
      </c>
      <c r="AL502" s="329">
        <f t="shared" si="47"/>
        <v>480.21487059319224</v>
      </c>
      <c r="AM502" s="329">
        <f t="shared" si="45"/>
        <v>6.5317023017166305</v>
      </c>
    </row>
    <row r="503" spans="33:39" ht="12.75">
      <c r="AG503" s="329">
        <f t="shared" si="46"/>
        <v>483.43721633727404</v>
      </c>
      <c r="AH503" s="324">
        <v>458</v>
      </c>
      <c r="AI503" s="628">
        <f t="shared" si="42"/>
        <v>0.229</v>
      </c>
      <c r="AJ503" s="329">
        <f t="shared" si="43"/>
        <v>1.496620763274</v>
      </c>
      <c r="AK503" s="329">
        <f t="shared" si="44"/>
        <v>481.94059557400004</v>
      </c>
      <c r="AL503" s="329">
        <f t="shared" si="47"/>
        <v>483.43721633727404</v>
      </c>
      <c r="AM503" s="329">
        <f t="shared" si="45"/>
        <v>6.535461848358079</v>
      </c>
    </row>
    <row r="504" spans="33:39" ht="12.75">
      <c r="AG504" s="329">
        <f t="shared" si="46"/>
        <v>486.6741069860268</v>
      </c>
      <c r="AH504" s="324">
        <v>459</v>
      </c>
      <c r="AI504" s="628">
        <f t="shared" si="42"/>
        <v>0.2295</v>
      </c>
      <c r="AJ504" s="329">
        <f t="shared" si="43"/>
        <v>1.5007566342767502</v>
      </c>
      <c r="AK504" s="329">
        <f t="shared" si="44"/>
        <v>485.17335035175006</v>
      </c>
      <c r="AL504" s="329">
        <f t="shared" si="47"/>
        <v>486.6741069860268</v>
      </c>
      <c r="AM504" s="329">
        <f t="shared" si="45"/>
        <v>6.539244593798475</v>
      </c>
    </row>
    <row r="505" spans="33:39" ht="12.75">
      <c r="AG505" s="329">
        <f t="shared" si="46"/>
        <v>489.925575622</v>
      </c>
      <c r="AH505" s="324">
        <v>460</v>
      </c>
      <c r="AI505" s="628">
        <f t="shared" si="42"/>
        <v>0.23</v>
      </c>
      <c r="AJ505" s="329">
        <f t="shared" si="43"/>
        <v>1.5049016220000002</v>
      </c>
      <c r="AK505" s="329">
        <f t="shared" si="44"/>
        <v>488.420674</v>
      </c>
      <c r="AL505" s="329">
        <f t="shared" si="47"/>
        <v>489.925575622</v>
      </c>
      <c r="AM505" s="329">
        <f t="shared" si="45"/>
        <v>6.543050530434783</v>
      </c>
    </row>
    <row r="506" spans="33:39" ht="12.75">
      <c r="AG506" s="329">
        <f t="shared" si="46"/>
        <v>493.1916553277433</v>
      </c>
      <c r="AH506" s="324">
        <v>461</v>
      </c>
      <c r="AI506" s="628">
        <f t="shared" si="42"/>
        <v>0.2305</v>
      </c>
      <c r="AJ506" s="329">
        <f t="shared" si="43"/>
        <v>1.50905575949325</v>
      </c>
      <c r="AK506" s="329">
        <f t="shared" si="44"/>
        <v>491.68259956825005</v>
      </c>
      <c r="AL506" s="329">
        <f t="shared" si="47"/>
        <v>493.1916553277433</v>
      </c>
      <c r="AM506" s="329">
        <f t="shared" si="45"/>
        <v>6.546879650729935</v>
      </c>
    </row>
    <row r="507" spans="33:39" ht="12.75">
      <c r="AG507" s="329">
        <f t="shared" si="46"/>
        <v>496.4723791858062</v>
      </c>
      <c r="AH507" s="324">
        <v>462</v>
      </c>
      <c r="AI507" s="628">
        <f t="shared" si="42"/>
        <v>0.231</v>
      </c>
      <c r="AJ507" s="329">
        <f t="shared" si="43"/>
        <v>1.5132190798060001</v>
      </c>
      <c r="AK507" s="329">
        <f t="shared" si="44"/>
        <v>494.9591601060002</v>
      </c>
      <c r="AL507" s="329">
        <f t="shared" si="47"/>
        <v>496.4723791858062</v>
      </c>
      <c r="AM507" s="329">
        <f t="shared" si="45"/>
        <v>6.550731947212121</v>
      </c>
    </row>
    <row r="508" spans="33:39" ht="12.75">
      <c r="AG508" s="329">
        <f t="shared" si="46"/>
        <v>499.7677802787379</v>
      </c>
      <c r="AH508" s="324">
        <v>463</v>
      </c>
      <c r="AI508" s="628">
        <f t="shared" si="42"/>
        <v>0.2315</v>
      </c>
      <c r="AJ508" s="329">
        <f t="shared" si="43"/>
        <v>1.51739161598775</v>
      </c>
      <c r="AK508" s="329">
        <f t="shared" si="44"/>
        <v>498.25038866275014</v>
      </c>
      <c r="AL508" s="329">
        <f t="shared" si="47"/>
        <v>499.7677802787379</v>
      </c>
      <c r="AM508" s="329">
        <f t="shared" si="45"/>
        <v>6.554607412474082</v>
      </c>
    </row>
    <row r="509" spans="33:39" ht="12.75">
      <c r="AG509" s="329">
        <f t="shared" si="46"/>
        <v>503.0778916890881</v>
      </c>
      <c r="AH509" s="324">
        <v>464</v>
      </c>
      <c r="AI509" s="628">
        <f t="shared" si="42"/>
        <v>0.232</v>
      </c>
      <c r="AJ509" s="329">
        <f t="shared" si="43"/>
        <v>1.5215734010880002</v>
      </c>
      <c r="AK509" s="329">
        <f t="shared" si="44"/>
        <v>501.5563182880001</v>
      </c>
      <c r="AL509" s="329">
        <f t="shared" si="47"/>
        <v>503.0778916890881</v>
      </c>
      <c r="AM509" s="329">
        <f t="shared" si="45"/>
        <v>6.558506039172414</v>
      </c>
    </row>
    <row r="510" spans="33:39" ht="12.75">
      <c r="AG510" s="329">
        <f t="shared" si="46"/>
        <v>506.40274649940636</v>
      </c>
      <c r="AH510" s="324">
        <v>465</v>
      </c>
      <c r="AI510" s="628">
        <f t="shared" si="42"/>
        <v>0.2325</v>
      </c>
      <c r="AJ510" s="329">
        <f t="shared" si="43"/>
        <v>1.5257644681562499</v>
      </c>
      <c r="AK510" s="329">
        <f t="shared" si="44"/>
        <v>504.8769820312501</v>
      </c>
      <c r="AL510" s="329">
        <f t="shared" si="47"/>
        <v>506.40274649940636</v>
      </c>
      <c r="AM510" s="329">
        <f t="shared" si="45"/>
        <v>6.562427820026881</v>
      </c>
    </row>
    <row r="511" spans="33:39" ht="12.75">
      <c r="AG511" s="329">
        <f t="shared" si="46"/>
        <v>509.74237779224205</v>
      </c>
      <c r="AH511" s="324">
        <v>466</v>
      </c>
      <c r="AI511" s="628">
        <f t="shared" si="42"/>
        <v>0.233</v>
      </c>
      <c r="AJ511" s="329">
        <f t="shared" si="43"/>
        <v>1.5299648502420002</v>
      </c>
      <c r="AK511" s="329">
        <f t="shared" si="44"/>
        <v>508.21241294200007</v>
      </c>
      <c r="AL511" s="329">
        <f t="shared" si="47"/>
        <v>509.74237779224205</v>
      </c>
      <c r="AM511" s="329">
        <f t="shared" si="45"/>
        <v>6.566372747819743</v>
      </c>
    </row>
    <row r="512" spans="33:39" ht="12.75">
      <c r="AG512" s="329">
        <f t="shared" si="46"/>
        <v>513.0968186501449</v>
      </c>
      <c r="AH512" s="324">
        <v>467</v>
      </c>
      <c r="AI512" s="628">
        <f t="shared" si="42"/>
        <v>0.2335</v>
      </c>
      <c r="AJ512" s="329">
        <f t="shared" si="43"/>
        <v>1.5341745803947502</v>
      </c>
      <c r="AK512" s="329">
        <f t="shared" si="44"/>
        <v>511.5626440697501</v>
      </c>
      <c r="AL512" s="329">
        <f t="shared" si="47"/>
        <v>513.0968186501449</v>
      </c>
      <c r="AM512" s="329">
        <f t="shared" si="45"/>
        <v>6.570340815395076</v>
      </c>
    </row>
    <row r="513" spans="33:39" ht="12.75">
      <c r="AG513" s="329">
        <f t="shared" si="46"/>
        <v>516.4661021556641</v>
      </c>
      <c r="AH513" s="324">
        <v>468</v>
      </c>
      <c r="AI513" s="628">
        <f t="shared" si="42"/>
        <v>0.234</v>
      </c>
      <c r="AJ513" s="329">
        <f t="shared" si="43"/>
        <v>1.5383936916640002</v>
      </c>
      <c r="AK513" s="329">
        <f t="shared" si="44"/>
        <v>514.927708464</v>
      </c>
      <c r="AL513" s="329">
        <f t="shared" si="47"/>
        <v>516.4661021556641</v>
      </c>
      <c r="AM513" s="329">
        <f t="shared" si="45"/>
        <v>6.57433201565812</v>
      </c>
    </row>
    <row r="514" spans="33:39" ht="12.75">
      <c r="AG514" s="329">
        <f t="shared" si="46"/>
        <v>519.8502613913494</v>
      </c>
      <c r="AH514" s="324">
        <v>469</v>
      </c>
      <c r="AI514" s="628">
        <f t="shared" si="42"/>
        <v>0.23450000000000001</v>
      </c>
      <c r="AJ514" s="329">
        <f t="shared" si="43"/>
        <v>1.5426222170992503</v>
      </c>
      <c r="AK514" s="329">
        <f t="shared" si="44"/>
        <v>518.3076391742501</v>
      </c>
      <c r="AL514" s="329">
        <f t="shared" si="47"/>
        <v>519.8502613913494</v>
      </c>
      <c r="AM514" s="329">
        <f t="shared" si="45"/>
        <v>6.578346341574628</v>
      </c>
    </row>
    <row r="515" spans="33:39" ht="12.75">
      <c r="AG515" s="329">
        <f t="shared" si="46"/>
        <v>523.2493294397501</v>
      </c>
      <c r="AH515" s="324">
        <v>470</v>
      </c>
      <c r="AI515" s="628">
        <f t="shared" si="42"/>
        <v>0.23500000000000001</v>
      </c>
      <c r="AJ515" s="329">
        <f t="shared" si="43"/>
        <v>1.5468601897500003</v>
      </c>
      <c r="AK515" s="329">
        <f t="shared" si="44"/>
        <v>521.7024692500001</v>
      </c>
      <c r="AL515" s="329">
        <f t="shared" si="47"/>
        <v>523.2493294397501</v>
      </c>
      <c r="AM515" s="329">
        <f t="shared" si="45"/>
        <v>6.5823837861702135</v>
      </c>
    </row>
    <row r="516" spans="33:39" ht="12.75">
      <c r="AG516" s="329">
        <f t="shared" si="46"/>
        <v>526.6633393834159</v>
      </c>
      <c r="AH516" s="324">
        <v>471</v>
      </c>
      <c r="AI516" s="628">
        <f t="shared" si="42"/>
        <v>0.23550000000000001</v>
      </c>
      <c r="AJ516" s="329">
        <f t="shared" si="43"/>
        <v>1.5511076426657502</v>
      </c>
      <c r="AK516" s="329">
        <f t="shared" si="44"/>
        <v>525.1122317407501</v>
      </c>
      <c r="AL516" s="329">
        <f t="shared" si="47"/>
        <v>526.6633393834159</v>
      </c>
      <c r="AM516" s="329">
        <f t="shared" si="45"/>
        <v>6.586444342529725</v>
      </c>
    </row>
    <row r="517" spans="33:39" ht="12.75">
      <c r="AG517" s="329">
        <f t="shared" si="46"/>
        <v>530.0923243048961</v>
      </c>
      <c r="AH517" s="324">
        <v>472</v>
      </c>
      <c r="AI517" s="628">
        <f t="shared" si="42"/>
        <v>0.23600000000000002</v>
      </c>
      <c r="AJ517" s="329">
        <f t="shared" si="43"/>
        <v>1.5553646088960003</v>
      </c>
      <c r="AK517" s="329">
        <f t="shared" si="44"/>
        <v>528.5369596960002</v>
      </c>
      <c r="AL517" s="329">
        <f t="shared" si="47"/>
        <v>530.0923243048961</v>
      </c>
      <c r="AM517" s="329">
        <f t="shared" si="45"/>
        <v>6.590528003796611</v>
      </c>
    </row>
    <row r="518" spans="33:39" ht="12.75">
      <c r="AG518" s="329">
        <f t="shared" si="46"/>
        <v>533.5363172867403</v>
      </c>
      <c r="AH518" s="324">
        <v>473</v>
      </c>
      <c r="AI518" s="628">
        <f t="shared" si="42"/>
        <v>0.23650000000000002</v>
      </c>
      <c r="AJ518" s="329">
        <f t="shared" si="43"/>
        <v>1.5596311214902503</v>
      </c>
      <c r="AK518" s="329">
        <f t="shared" si="44"/>
        <v>531.97668616525</v>
      </c>
      <c r="AL518" s="329">
        <f t="shared" si="47"/>
        <v>533.5363172867403</v>
      </c>
      <c r="AM518" s="329">
        <f t="shared" si="45"/>
        <v>6.594634763172305</v>
      </c>
    </row>
    <row r="519" spans="33:39" ht="12.75">
      <c r="AG519" s="329">
        <f t="shared" si="46"/>
        <v>536.9953514114983</v>
      </c>
      <c r="AH519" s="324">
        <v>474</v>
      </c>
      <c r="AI519" s="628">
        <f t="shared" si="42"/>
        <v>0.23700000000000002</v>
      </c>
      <c r="AJ519" s="329">
        <f t="shared" si="43"/>
        <v>1.5639072134980003</v>
      </c>
      <c r="AK519" s="329">
        <f t="shared" si="44"/>
        <v>535.4314441980002</v>
      </c>
      <c r="AL519" s="329">
        <f t="shared" si="47"/>
        <v>536.9953514114983</v>
      </c>
      <c r="AM519" s="329">
        <f t="shared" si="45"/>
        <v>6.598764613915613</v>
      </c>
    </row>
    <row r="520" spans="33:39" ht="12.75">
      <c r="AG520" s="329">
        <f t="shared" si="46"/>
        <v>540.4694597617188</v>
      </c>
      <c r="AH520" s="324">
        <v>475</v>
      </c>
      <c r="AI520" s="628">
        <f t="shared" si="42"/>
        <v>0.23750000000000002</v>
      </c>
      <c r="AJ520" s="329">
        <f t="shared" si="43"/>
        <v>1.5681929179687502</v>
      </c>
      <c r="AK520" s="329">
        <f t="shared" si="44"/>
        <v>538.90126684375</v>
      </c>
      <c r="AL520" s="329">
        <f t="shared" si="47"/>
        <v>540.4694597617188</v>
      </c>
      <c r="AM520" s="329">
        <f t="shared" si="45"/>
        <v>6.602917549342106</v>
      </c>
    </row>
    <row r="521" spans="33:39" ht="12.75">
      <c r="AG521" s="329">
        <f t="shared" si="46"/>
        <v>543.9586754199521</v>
      </c>
      <c r="AH521" s="324">
        <v>476</v>
      </c>
      <c r="AI521" s="628">
        <f t="shared" si="42"/>
        <v>0.23800000000000002</v>
      </c>
      <c r="AJ521" s="329">
        <f t="shared" si="43"/>
        <v>1.5724882679520003</v>
      </c>
      <c r="AK521" s="329">
        <f t="shared" si="44"/>
        <v>542.386187152</v>
      </c>
      <c r="AL521" s="329">
        <f t="shared" si="47"/>
        <v>543.9586754199521</v>
      </c>
      <c r="AM521" s="329">
        <f t="shared" si="45"/>
        <v>6.60709356282353</v>
      </c>
    </row>
    <row r="522" spans="33:39" ht="12.75">
      <c r="AG522" s="329">
        <f t="shared" si="46"/>
        <v>547.4630314687474</v>
      </c>
      <c r="AH522" s="324">
        <v>477</v>
      </c>
      <c r="AI522" s="628">
        <f t="shared" si="42"/>
        <v>0.23850000000000002</v>
      </c>
      <c r="AJ522" s="329">
        <f t="shared" si="43"/>
        <v>1.5767932964972502</v>
      </c>
      <c r="AK522" s="329">
        <f t="shared" si="44"/>
        <v>545.8862381722502</v>
      </c>
      <c r="AL522" s="329">
        <f t="shared" si="47"/>
        <v>547.4630314687474</v>
      </c>
      <c r="AM522" s="329">
        <f t="shared" si="45"/>
        <v>6.611292647787212</v>
      </c>
    </row>
    <row r="523" spans="33:39" ht="12.75">
      <c r="AG523" s="329">
        <f t="shared" si="46"/>
        <v>550.9825609906541</v>
      </c>
      <c r="AH523" s="324">
        <v>478</v>
      </c>
      <c r="AI523" s="628">
        <f t="shared" si="42"/>
        <v>0.23900000000000002</v>
      </c>
      <c r="AJ523" s="329">
        <f t="shared" si="43"/>
        <v>1.5811080366540002</v>
      </c>
      <c r="AK523" s="329">
        <f t="shared" si="44"/>
        <v>549.4014529540001</v>
      </c>
      <c r="AL523" s="329">
        <f t="shared" si="47"/>
        <v>550.9825609906541</v>
      </c>
      <c r="AM523" s="329">
        <f t="shared" si="45"/>
        <v>6.615514797715481</v>
      </c>
    </row>
    <row r="524" spans="33:39" ht="12.75">
      <c r="AG524" s="329">
        <f t="shared" si="46"/>
        <v>554.5172970682219</v>
      </c>
      <c r="AH524" s="324">
        <v>479</v>
      </c>
      <c r="AI524" s="628">
        <f t="shared" si="42"/>
        <v>0.23950000000000002</v>
      </c>
      <c r="AJ524" s="329">
        <f t="shared" si="43"/>
        <v>1.5854325214717502</v>
      </c>
      <c r="AK524" s="329">
        <f t="shared" si="44"/>
        <v>552.9318645467501</v>
      </c>
      <c r="AL524" s="329">
        <f t="shared" si="47"/>
        <v>554.5172970682219</v>
      </c>
      <c r="AM524" s="329">
        <f t="shared" si="45"/>
        <v>6.6197600061450945</v>
      </c>
    </row>
    <row r="525" spans="33:39" ht="12.75">
      <c r="AG525" s="329">
        <f t="shared" si="46"/>
        <v>558.0672727839999</v>
      </c>
      <c r="AH525" s="324">
        <v>480</v>
      </c>
      <c r="AI525" s="628">
        <f t="shared" si="42"/>
        <v>0.24</v>
      </c>
      <c r="AJ525" s="329">
        <f t="shared" si="43"/>
        <v>1.589766784</v>
      </c>
      <c r="AK525" s="329">
        <f t="shared" si="44"/>
        <v>556.477506</v>
      </c>
      <c r="AL525" s="329">
        <f t="shared" si="47"/>
        <v>558.0672727839999</v>
      </c>
      <c r="AM525" s="329">
        <f t="shared" si="45"/>
        <v>6.624028266666667</v>
      </c>
    </row>
    <row r="526" spans="33:39" ht="12.75">
      <c r="AG526" s="329">
        <f t="shared" si="46"/>
        <v>561.6325212205381</v>
      </c>
      <c r="AH526" s="324">
        <v>481</v>
      </c>
      <c r="AI526" s="628">
        <f t="shared" si="42"/>
        <v>0.2405</v>
      </c>
      <c r="AJ526" s="329">
        <f t="shared" si="43"/>
        <v>1.5941108572882499</v>
      </c>
      <c r="AK526" s="329">
        <f t="shared" si="44"/>
        <v>560.0384103632499</v>
      </c>
      <c r="AL526" s="329">
        <f t="shared" si="47"/>
        <v>561.6325212205381</v>
      </c>
      <c r="AM526" s="329">
        <f t="shared" si="45"/>
        <v>6.628319572924116</v>
      </c>
    </row>
    <row r="527" spans="33:39" ht="12.75">
      <c r="AG527" s="329">
        <f t="shared" si="46"/>
        <v>565.213075460386</v>
      </c>
      <c r="AH527" s="324">
        <v>482</v>
      </c>
      <c r="AI527" s="628">
        <f t="shared" si="42"/>
        <v>0.241</v>
      </c>
      <c r="AJ527" s="329">
        <f t="shared" si="43"/>
        <v>1.598464774386</v>
      </c>
      <c r="AK527" s="329">
        <f t="shared" si="44"/>
        <v>563.614610686</v>
      </c>
      <c r="AL527" s="329">
        <f t="shared" si="47"/>
        <v>565.213075460386</v>
      </c>
      <c r="AM527" s="329">
        <f t="shared" si="45"/>
        <v>6.632633918614109</v>
      </c>
    </row>
    <row r="528" spans="33:39" ht="12.75">
      <c r="AG528" s="329">
        <f t="shared" si="46"/>
        <v>568.8089685860928</v>
      </c>
      <c r="AH528" s="324">
        <v>483</v>
      </c>
      <c r="AI528" s="628">
        <f t="shared" si="42"/>
        <v>0.2415</v>
      </c>
      <c r="AJ528" s="329">
        <f t="shared" si="43"/>
        <v>1.60282856834275</v>
      </c>
      <c r="AK528" s="329">
        <f t="shared" si="44"/>
        <v>567.20614001775</v>
      </c>
      <c r="AL528" s="329">
        <f t="shared" si="47"/>
        <v>568.8089685860928</v>
      </c>
      <c r="AM528" s="329">
        <f t="shared" si="45"/>
        <v>6.636971297485507</v>
      </c>
    </row>
    <row r="529" spans="33:39" ht="12.75">
      <c r="AG529" s="329">
        <f t="shared" si="46"/>
        <v>572.420233680208</v>
      </c>
      <c r="AH529" s="324">
        <v>484</v>
      </c>
      <c r="AI529" s="628">
        <f t="shared" si="42"/>
        <v>0.242</v>
      </c>
      <c r="AJ529" s="329">
        <f t="shared" si="43"/>
        <v>1.6072022722080002</v>
      </c>
      <c r="AK529" s="329">
        <f t="shared" si="44"/>
        <v>570.8130314079999</v>
      </c>
      <c r="AL529" s="329">
        <f t="shared" si="47"/>
        <v>572.420233680208</v>
      </c>
      <c r="AM529" s="329">
        <f t="shared" si="45"/>
        <v>6.641331703338844</v>
      </c>
    </row>
    <row r="530" spans="33:39" ht="12.75">
      <c r="AG530" s="329">
        <f t="shared" si="46"/>
        <v>576.0469038252812</v>
      </c>
      <c r="AH530" s="324">
        <v>485</v>
      </c>
      <c r="AI530" s="628">
        <f t="shared" si="42"/>
        <v>0.2425</v>
      </c>
      <c r="AJ530" s="329">
        <f t="shared" si="43"/>
        <v>1.61158591903125</v>
      </c>
      <c r="AK530" s="329">
        <f t="shared" si="44"/>
        <v>574.43531790625</v>
      </c>
      <c r="AL530" s="329">
        <f t="shared" si="47"/>
        <v>576.0469038252812</v>
      </c>
      <c r="AM530" s="329">
        <f t="shared" si="45"/>
        <v>6.645715130025773</v>
      </c>
    </row>
    <row r="531" spans="33:39" ht="12.75">
      <c r="AG531" s="329">
        <f t="shared" si="46"/>
        <v>579.6890121038621</v>
      </c>
      <c r="AH531" s="324">
        <v>486</v>
      </c>
      <c r="AI531" s="628">
        <f t="shared" si="42"/>
        <v>0.243</v>
      </c>
      <c r="AJ531" s="329">
        <f t="shared" si="43"/>
        <v>1.615979541862</v>
      </c>
      <c r="AK531" s="329">
        <f t="shared" si="44"/>
        <v>578.0730325620001</v>
      </c>
      <c r="AL531" s="329">
        <f t="shared" si="47"/>
        <v>579.6890121038621</v>
      </c>
      <c r="AM531" s="329">
        <f t="shared" si="45"/>
        <v>6.65012157144856</v>
      </c>
    </row>
    <row r="532" spans="33:39" ht="12.75">
      <c r="AG532" s="329">
        <f t="shared" si="46"/>
        <v>583.3465915984997</v>
      </c>
      <c r="AH532" s="324">
        <v>487</v>
      </c>
      <c r="AI532" s="628">
        <f t="shared" si="42"/>
        <v>0.2435</v>
      </c>
      <c r="AJ532" s="329">
        <f t="shared" si="43"/>
        <v>1.62038317374975</v>
      </c>
      <c r="AK532" s="329">
        <f t="shared" si="44"/>
        <v>581.72620842475</v>
      </c>
      <c r="AL532" s="329">
        <f t="shared" si="47"/>
        <v>583.3465915984997</v>
      </c>
      <c r="AM532" s="329">
        <f t="shared" si="45"/>
        <v>6.6545510215595485</v>
      </c>
    </row>
    <row r="533" spans="33:39" ht="12.75">
      <c r="AG533" s="329">
        <f t="shared" si="46"/>
        <v>587.019675391744</v>
      </c>
      <c r="AH533" s="324">
        <v>488</v>
      </c>
      <c r="AI533" s="628">
        <f t="shared" si="42"/>
        <v>0.244</v>
      </c>
      <c r="AJ533" s="329">
        <f t="shared" si="43"/>
        <v>1.6247968477440002</v>
      </c>
      <c r="AK533" s="329">
        <f t="shared" si="44"/>
        <v>585.394878544</v>
      </c>
      <c r="AL533" s="329">
        <f t="shared" si="47"/>
        <v>587.019675391744</v>
      </c>
      <c r="AM533" s="329">
        <f t="shared" si="45"/>
        <v>6.659003474360657</v>
      </c>
    </row>
    <row r="534" spans="33:39" ht="12.75">
      <c r="AG534" s="329">
        <f t="shared" si="46"/>
        <v>590.7082965661443</v>
      </c>
      <c r="AH534" s="324">
        <v>489</v>
      </c>
      <c r="AI534" s="628">
        <f t="shared" si="42"/>
        <v>0.2445</v>
      </c>
      <c r="AJ534" s="329">
        <f t="shared" si="43"/>
        <v>1.62922059689425</v>
      </c>
      <c r="AK534" s="329">
        <f t="shared" si="44"/>
        <v>589.0790759692501</v>
      </c>
      <c r="AL534" s="329">
        <f t="shared" si="47"/>
        <v>590.7082965661443</v>
      </c>
      <c r="AM534" s="329">
        <f t="shared" si="45"/>
        <v>6.663478923902863</v>
      </c>
    </row>
    <row r="535" spans="33:39" ht="12.75">
      <c r="AG535" s="329">
        <f t="shared" si="46"/>
        <v>594.4124882042498</v>
      </c>
      <c r="AH535" s="324">
        <v>490</v>
      </c>
      <c r="AI535" s="628">
        <f t="shared" si="42"/>
        <v>0.245</v>
      </c>
      <c r="AJ535" s="329">
        <f t="shared" si="43"/>
        <v>1.6336544542500002</v>
      </c>
      <c r="AK535" s="329">
        <f t="shared" si="44"/>
        <v>592.7788337499999</v>
      </c>
      <c r="AL535" s="329">
        <f t="shared" si="47"/>
        <v>594.4124882042498</v>
      </c>
      <c r="AM535" s="329">
        <f t="shared" si="45"/>
        <v>6.667977364285715</v>
      </c>
    </row>
    <row r="536" spans="33:39" ht="12.75">
      <c r="AG536" s="329">
        <f t="shared" si="46"/>
        <v>598.1322833886107</v>
      </c>
      <c r="AH536" s="324">
        <v>491</v>
      </c>
      <c r="AI536" s="628">
        <f t="shared" si="42"/>
        <v>0.2455</v>
      </c>
      <c r="AJ536" s="329">
        <f t="shared" si="43"/>
        <v>1.63809845286075</v>
      </c>
      <c r="AK536" s="329">
        <f t="shared" si="44"/>
        <v>596.49418493575</v>
      </c>
      <c r="AL536" s="329">
        <f t="shared" si="47"/>
        <v>598.1322833886107</v>
      </c>
      <c r="AM536" s="329">
        <f t="shared" si="45"/>
        <v>6.6724987896568235</v>
      </c>
    </row>
    <row r="537" spans="33:39" ht="12.75">
      <c r="AG537" s="329">
        <f t="shared" si="46"/>
        <v>601.8677152017762</v>
      </c>
      <c r="AH537" s="324">
        <v>492</v>
      </c>
      <c r="AI537" s="628">
        <f t="shared" si="42"/>
        <v>0.246</v>
      </c>
      <c r="AJ537" s="329">
        <f t="shared" si="43"/>
        <v>1.6425526257760001</v>
      </c>
      <c r="AK537" s="329">
        <f t="shared" si="44"/>
        <v>600.2251625760001</v>
      </c>
      <c r="AL537" s="329">
        <f t="shared" si="47"/>
        <v>601.8677152017762</v>
      </c>
      <c r="AM537" s="329">
        <f t="shared" si="45"/>
        <v>6.677043194211382</v>
      </c>
    </row>
    <row r="538" spans="33:39" ht="12.75">
      <c r="AG538" s="329">
        <f t="shared" si="46"/>
        <v>605.6188167262952</v>
      </c>
      <c r="AH538" s="324">
        <v>493</v>
      </c>
      <c r="AI538" s="628">
        <f t="shared" si="42"/>
        <v>0.2465</v>
      </c>
      <c r="AJ538" s="329">
        <f t="shared" si="43"/>
        <v>1.64701700604525</v>
      </c>
      <c r="AK538" s="329">
        <f t="shared" si="44"/>
        <v>603.9717997202499</v>
      </c>
      <c r="AL538" s="329">
        <f t="shared" si="47"/>
        <v>605.6188167262952</v>
      </c>
      <c r="AM538" s="329">
        <f t="shared" si="45"/>
        <v>6.681610572191683</v>
      </c>
    </row>
    <row r="539" spans="33:39" ht="12.75">
      <c r="AG539" s="329">
        <f t="shared" si="46"/>
        <v>609.3856210447179</v>
      </c>
      <c r="AH539" s="324">
        <v>494</v>
      </c>
      <c r="AI539" s="628">
        <f t="shared" si="42"/>
        <v>0.247</v>
      </c>
      <c r="AJ539" s="329">
        <f t="shared" si="43"/>
        <v>1.651491626718</v>
      </c>
      <c r="AK539" s="329">
        <f t="shared" si="44"/>
        <v>607.734129418</v>
      </c>
      <c r="AL539" s="329">
        <f t="shared" si="47"/>
        <v>609.3856210447179</v>
      </c>
      <c r="AM539" s="329">
        <f t="shared" si="45"/>
        <v>6.68620091788664</v>
      </c>
    </row>
    <row r="540" spans="33:39" ht="12.75">
      <c r="AG540" s="329">
        <f t="shared" si="46"/>
        <v>613.1681612395937</v>
      </c>
      <c r="AH540" s="324">
        <v>495</v>
      </c>
      <c r="AI540" s="628">
        <f t="shared" si="42"/>
        <v>0.2475</v>
      </c>
      <c r="AJ540" s="329">
        <f t="shared" si="43"/>
        <v>1.65597652084375</v>
      </c>
      <c r="AK540" s="329">
        <f t="shared" si="44"/>
        <v>611.51218471875</v>
      </c>
      <c r="AL540" s="329">
        <f t="shared" si="47"/>
        <v>613.1681612395937</v>
      </c>
      <c r="AM540" s="329">
        <f t="shared" si="45"/>
        <v>6.690814225631313</v>
      </c>
    </row>
    <row r="541" spans="33:39" ht="12.75">
      <c r="AG541" s="329">
        <f t="shared" si="46"/>
        <v>616.966470393472</v>
      </c>
      <c r="AH541" s="324">
        <v>496</v>
      </c>
      <c r="AI541" s="628">
        <f t="shared" si="42"/>
        <v>0.248</v>
      </c>
      <c r="AJ541" s="329">
        <f t="shared" si="43"/>
        <v>1.6604717214720002</v>
      </c>
      <c r="AK541" s="329">
        <f t="shared" si="44"/>
        <v>615.305998672</v>
      </c>
      <c r="AL541" s="329">
        <f t="shared" si="47"/>
        <v>616.966470393472</v>
      </c>
      <c r="AM541" s="329">
        <f t="shared" si="45"/>
        <v>6.695450489806452</v>
      </c>
    </row>
    <row r="542" spans="33:39" ht="12.75">
      <c r="AG542" s="329">
        <f t="shared" si="46"/>
        <v>620.7805815889022</v>
      </c>
      <c r="AH542" s="324">
        <v>497</v>
      </c>
      <c r="AI542" s="628">
        <f t="shared" si="42"/>
        <v>0.2485</v>
      </c>
      <c r="AJ542" s="329">
        <f t="shared" si="43"/>
        <v>1.66497726165225</v>
      </c>
      <c r="AK542" s="329">
        <f t="shared" si="44"/>
        <v>619.11560432725</v>
      </c>
      <c r="AL542" s="329">
        <f t="shared" si="47"/>
        <v>620.7805815889022</v>
      </c>
      <c r="AM542" s="329">
        <f t="shared" si="45"/>
        <v>6.700109704838028</v>
      </c>
    </row>
    <row r="543" spans="33:39" ht="12.75">
      <c r="AG543" s="329">
        <f t="shared" si="46"/>
        <v>624.6105279084339</v>
      </c>
      <c r="AH543" s="324">
        <v>498</v>
      </c>
      <c r="AI543" s="628">
        <f t="shared" si="42"/>
        <v>0.249</v>
      </c>
      <c r="AJ543" s="329">
        <f t="shared" si="43"/>
        <v>1.669493174434</v>
      </c>
      <c r="AK543" s="329">
        <f t="shared" si="44"/>
        <v>622.9410347339999</v>
      </c>
      <c r="AL543" s="329">
        <f t="shared" si="47"/>
        <v>624.6105279084339</v>
      </c>
      <c r="AM543" s="329">
        <f t="shared" si="45"/>
        <v>6.704791865196787</v>
      </c>
    </row>
    <row r="544" spans="33:39" ht="12.75">
      <c r="AG544" s="329">
        <f t="shared" si="46"/>
        <v>628.4563424346167</v>
      </c>
      <c r="AH544" s="324">
        <v>499</v>
      </c>
      <c r="AI544" s="628">
        <f t="shared" si="42"/>
        <v>0.2495</v>
      </c>
      <c r="AJ544" s="329">
        <f t="shared" si="43"/>
        <v>1.67401949286675</v>
      </c>
      <c r="AK544" s="329">
        <f t="shared" si="44"/>
        <v>626.78232294175</v>
      </c>
      <c r="AL544" s="329">
        <f t="shared" si="47"/>
        <v>628.4563424346167</v>
      </c>
      <c r="AM544" s="329">
        <f t="shared" si="45"/>
        <v>6.709496965397796</v>
      </c>
    </row>
    <row r="545" spans="33:39" ht="12.75">
      <c r="AG545" s="329">
        <f t="shared" si="46"/>
        <v>632.31805825</v>
      </c>
      <c r="AH545" s="324">
        <v>500</v>
      </c>
      <c r="AI545" s="628">
        <f t="shared" si="42"/>
        <v>0.25</v>
      </c>
      <c r="AJ545" s="329">
        <f t="shared" si="43"/>
        <v>1.6785562500000002</v>
      </c>
      <c r="AK545" s="329">
        <f t="shared" si="44"/>
        <v>630.639502</v>
      </c>
      <c r="AL545" s="329">
        <f t="shared" si="47"/>
        <v>632.31805825</v>
      </c>
      <c r="AM545" s="329">
        <f t="shared" si="45"/>
        <v>6.714225000000001</v>
      </c>
    </row>
    <row r="546" spans="33:39" ht="12.75">
      <c r="AG546" s="329">
        <f t="shared" si="46"/>
        <v>636.1957084371331</v>
      </c>
      <c r="AH546" s="324">
        <v>501</v>
      </c>
      <c r="AI546" s="628">
        <f t="shared" si="42"/>
        <v>0.2505</v>
      </c>
      <c r="AJ546" s="329">
        <f t="shared" si="43"/>
        <v>1.6831034788832502</v>
      </c>
      <c r="AK546" s="329">
        <f t="shared" si="44"/>
        <v>634.5126049582499</v>
      </c>
      <c r="AL546" s="329">
        <f t="shared" si="47"/>
        <v>636.1957084371331</v>
      </c>
      <c r="AM546" s="329">
        <f t="shared" si="45"/>
        <v>6.718975963605789</v>
      </c>
    </row>
    <row r="547" spans="33:39" ht="12.75">
      <c r="AG547" s="329">
        <f t="shared" si="46"/>
        <v>640.0893260785662</v>
      </c>
      <c r="AH547" s="324">
        <v>502</v>
      </c>
      <c r="AI547" s="628">
        <f t="shared" si="42"/>
        <v>0.251</v>
      </c>
      <c r="AJ547" s="329">
        <f t="shared" si="43"/>
        <v>1.6876612125660002</v>
      </c>
      <c r="AK547" s="329">
        <f t="shared" si="44"/>
        <v>638.4016648660001</v>
      </c>
      <c r="AL547" s="329">
        <f t="shared" si="47"/>
        <v>640.0893260785662</v>
      </c>
      <c r="AM547" s="329">
        <f t="shared" si="45"/>
        <v>6.723749850860559</v>
      </c>
    </row>
    <row r="548" spans="33:39" ht="12.75">
      <c r="AG548" s="329">
        <f t="shared" si="46"/>
        <v>643.9989442568477</v>
      </c>
      <c r="AH548" s="324">
        <v>503</v>
      </c>
      <c r="AI548" s="628">
        <f t="shared" si="42"/>
        <v>0.2515</v>
      </c>
      <c r="AJ548" s="329">
        <f t="shared" si="43"/>
        <v>1.69222948409775</v>
      </c>
      <c r="AK548" s="329">
        <f t="shared" si="44"/>
        <v>642.30671477275</v>
      </c>
      <c r="AL548" s="329">
        <f t="shared" si="47"/>
        <v>643.9989442568477</v>
      </c>
      <c r="AM548" s="329">
        <f t="shared" si="45"/>
        <v>6.728546656452287</v>
      </c>
    </row>
    <row r="549" spans="33:39" ht="12.75">
      <c r="AG549" s="329">
        <f t="shared" si="46"/>
        <v>647.924596054528</v>
      </c>
      <c r="AH549" s="324">
        <v>504</v>
      </c>
      <c r="AI549" s="628">
        <f t="shared" si="42"/>
        <v>0.252</v>
      </c>
      <c r="AJ549" s="329">
        <f t="shared" si="43"/>
        <v>1.696808326528</v>
      </c>
      <c r="AK549" s="329">
        <f t="shared" si="44"/>
        <v>646.2277877280001</v>
      </c>
      <c r="AL549" s="329">
        <f t="shared" si="47"/>
        <v>647.924596054528</v>
      </c>
      <c r="AM549" s="329">
        <f t="shared" si="45"/>
        <v>6.733366375111111</v>
      </c>
    </row>
    <row r="550" spans="33:39" ht="12.75">
      <c r="AG550" s="329">
        <f t="shared" si="46"/>
        <v>651.8663145541562</v>
      </c>
      <c r="AH550" s="324">
        <v>505</v>
      </c>
      <c r="AI550" s="628">
        <f t="shared" si="42"/>
        <v>0.2525</v>
      </c>
      <c r="AJ550" s="329">
        <f t="shared" si="43"/>
        <v>1.7013977729062502</v>
      </c>
      <c r="AK550" s="329">
        <f t="shared" si="44"/>
        <v>650.16491678125</v>
      </c>
      <c r="AL550" s="329">
        <f t="shared" si="47"/>
        <v>651.8663145541562</v>
      </c>
      <c r="AM550" s="329">
        <f t="shared" si="45"/>
        <v>6.738209001608912</v>
      </c>
    </row>
    <row r="551" spans="33:39" ht="12.75">
      <c r="AG551" s="329">
        <f t="shared" si="46"/>
        <v>655.824132838282</v>
      </c>
      <c r="AH551" s="324">
        <v>506</v>
      </c>
      <c r="AI551" s="628">
        <f t="shared" si="42"/>
        <v>0.253</v>
      </c>
      <c r="AJ551" s="329">
        <f t="shared" si="43"/>
        <v>1.7059978562820004</v>
      </c>
      <c r="AK551" s="329">
        <f t="shared" si="44"/>
        <v>654.118134982</v>
      </c>
      <c r="AL551" s="329">
        <f t="shared" si="47"/>
        <v>655.824132838282</v>
      </c>
      <c r="AM551" s="329">
        <f t="shared" si="45"/>
        <v>6.743074530758895</v>
      </c>
    </row>
    <row r="552" spans="33:39" ht="12.75">
      <c r="AG552" s="329">
        <f t="shared" si="46"/>
        <v>659.7980839894549</v>
      </c>
      <c r="AH552" s="324">
        <v>507</v>
      </c>
      <c r="AI552" s="628">
        <f t="shared" si="42"/>
        <v>0.2535</v>
      </c>
      <c r="AJ552" s="329">
        <f t="shared" si="43"/>
        <v>1.7106086097047501</v>
      </c>
      <c r="AK552" s="329">
        <f t="shared" si="44"/>
        <v>658.0874753797501</v>
      </c>
      <c r="AL552" s="329">
        <f t="shared" si="47"/>
        <v>659.7980839894549</v>
      </c>
      <c r="AM552" s="329">
        <f t="shared" si="45"/>
        <v>6.747962957415188</v>
      </c>
    </row>
    <row r="553" spans="33:39" ht="12.75">
      <c r="AG553" s="329">
        <f t="shared" si="46"/>
        <v>663.788201090224</v>
      </c>
      <c r="AH553" s="324">
        <v>508</v>
      </c>
      <c r="AI553" s="628">
        <f t="shared" si="42"/>
        <v>0.254</v>
      </c>
      <c r="AJ553" s="329">
        <f t="shared" si="43"/>
        <v>1.715230066224</v>
      </c>
      <c r="AK553" s="329">
        <f t="shared" si="44"/>
        <v>662.072971024</v>
      </c>
      <c r="AL553" s="329">
        <f t="shared" si="47"/>
        <v>663.788201090224</v>
      </c>
      <c r="AM553" s="329">
        <f t="shared" si="45"/>
        <v>6.752874276472442</v>
      </c>
    </row>
    <row r="554" spans="33:39" ht="12.75">
      <c r="AG554" s="329">
        <f t="shared" si="46"/>
        <v>667.7945172231393</v>
      </c>
      <c r="AH554" s="324">
        <v>509</v>
      </c>
      <c r="AI554" s="628">
        <f t="shared" si="42"/>
        <v>0.2545</v>
      </c>
      <c r="AJ554" s="329">
        <f t="shared" si="43"/>
        <v>1.7198622588892503</v>
      </c>
      <c r="AK554" s="329">
        <f t="shared" si="44"/>
        <v>666.07465496425</v>
      </c>
      <c r="AL554" s="329">
        <f t="shared" si="47"/>
        <v>667.7945172231393</v>
      </c>
      <c r="AM554" s="329">
        <f t="shared" si="45"/>
        <v>6.757808482865423</v>
      </c>
    </row>
    <row r="555" spans="33:39" ht="12.75">
      <c r="AG555" s="329">
        <f t="shared" si="46"/>
        <v>671.8170654707499</v>
      </c>
      <c r="AH555" s="324">
        <v>510</v>
      </c>
      <c r="AI555" s="628">
        <f t="shared" si="42"/>
        <v>0.255</v>
      </c>
      <c r="AJ555" s="329">
        <f t="shared" si="43"/>
        <v>1.7245052207500002</v>
      </c>
      <c r="AK555" s="329">
        <f t="shared" si="44"/>
        <v>670.0925602499999</v>
      </c>
      <c r="AL555" s="329">
        <f t="shared" si="47"/>
        <v>671.8170654707499</v>
      </c>
      <c r="AM555" s="329">
        <f t="shared" si="45"/>
        <v>6.762765571568628</v>
      </c>
    </row>
    <row r="556" spans="33:39" ht="12.75">
      <c r="AG556" s="329">
        <f t="shared" si="46"/>
        <v>675.8558789156058</v>
      </c>
      <c r="AH556" s="324">
        <v>511</v>
      </c>
      <c r="AI556" s="628">
        <f t="shared" si="42"/>
        <v>0.2555</v>
      </c>
      <c r="AJ556" s="329">
        <f t="shared" si="43"/>
        <v>1.7291589848557503</v>
      </c>
      <c r="AK556" s="329">
        <f t="shared" si="44"/>
        <v>674.12671993075</v>
      </c>
      <c r="AL556" s="329">
        <f t="shared" si="47"/>
        <v>675.8558789156058</v>
      </c>
      <c r="AM556" s="329">
        <f t="shared" si="45"/>
        <v>6.767745537595891</v>
      </c>
    </row>
    <row r="557" spans="33:39" ht="12.75">
      <c r="AG557" s="329">
        <f t="shared" si="46"/>
        <v>679.910990640256</v>
      </c>
      <c r="AH557" s="324">
        <v>512</v>
      </c>
      <c r="AI557" s="628">
        <f t="shared" si="42"/>
        <v>0.256</v>
      </c>
      <c r="AJ557" s="329">
        <f t="shared" si="43"/>
        <v>1.7338235842560001</v>
      </c>
      <c r="AK557" s="329">
        <f t="shared" si="44"/>
        <v>678.177167056</v>
      </c>
      <c r="AL557" s="329">
        <f t="shared" si="47"/>
        <v>679.910990640256</v>
      </c>
      <c r="AM557" s="329">
        <f t="shared" si="45"/>
        <v>6.772748376</v>
      </c>
    </row>
    <row r="558" spans="33:39" ht="12.75">
      <c r="AG558" s="329">
        <f t="shared" si="46"/>
        <v>683.9824337272503</v>
      </c>
      <c r="AH558" s="324">
        <v>513</v>
      </c>
      <c r="AI558" s="628">
        <f aca="true" t="shared" si="48" ref="AI558:AI621">AH558*$AH$43</f>
        <v>0.2565</v>
      </c>
      <c r="AJ558" s="329">
        <f aca="true" t="shared" si="49" ref="AJ558:AJ621">$AJ$35*AI558^3+$AJ$36*AI558^2+$AJ$37*AI558+$AJ$38</f>
        <v>1.7384990520002501</v>
      </c>
      <c r="AK558" s="329">
        <f aca="true" t="shared" si="50" ref="AK558:AK621">$AM$35*AI558^3+$AM$36*AI558^2+$AM$37*AI558+$AM$38</f>
        <v>682.24393467525</v>
      </c>
      <c r="AL558" s="329">
        <f t="shared" si="47"/>
        <v>683.9824337272503</v>
      </c>
      <c r="AM558" s="329">
        <f t="shared" si="45"/>
        <v>6.7777740818723204</v>
      </c>
    </row>
    <row r="559" spans="33:39" ht="12.75">
      <c r="AG559" s="329">
        <f t="shared" si="46"/>
        <v>688.070241259138</v>
      </c>
      <c r="AH559" s="324">
        <v>514</v>
      </c>
      <c r="AI559" s="628">
        <f t="shared" si="48"/>
        <v>0.257</v>
      </c>
      <c r="AJ559" s="329">
        <f t="shared" si="49"/>
        <v>1.7431854211380002</v>
      </c>
      <c r="AK559" s="329">
        <f t="shared" si="50"/>
        <v>686.327055838</v>
      </c>
      <c r="AL559" s="329">
        <f t="shared" si="47"/>
        <v>688.070241259138</v>
      </c>
      <c r="AM559" s="329">
        <f aca="true" t="shared" si="51" ref="AM559:AM622">AJ559/AI559</f>
        <v>6.782822650342413</v>
      </c>
    </row>
    <row r="560" spans="33:39" ht="12.75">
      <c r="AG560" s="329">
        <f aca="true" t="shared" si="52" ref="AG560:AG623">AL560</f>
        <v>692.1744463184689</v>
      </c>
      <c r="AH560" s="324">
        <v>515</v>
      </c>
      <c r="AI560" s="628">
        <f t="shared" si="48"/>
        <v>0.2575</v>
      </c>
      <c r="AJ560" s="329">
        <f t="shared" si="49"/>
        <v>1.74788272471875</v>
      </c>
      <c r="AK560" s="329">
        <f t="shared" si="50"/>
        <v>690.4265635937501</v>
      </c>
      <c r="AL560" s="329">
        <f t="shared" si="47"/>
        <v>692.1744463184689</v>
      </c>
      <c r="AM560" s="329">
        <f t="shared" si="51"/>
        <v>6.78789407657767</v>
      </c>
    </row>
    <row r="561" spans="33:39" ht="12.75">
      <c r="AG561" s="329">
        <f t="shared" si="52"/>
        <v>696.295081987792</v>
      </c>
      <c r="AH561" s="324">
        <v>516</v>
      </c>
      <c r="AI561" s="628">
        <f t="shared" si="48"/>
        <v>0.258</v>
      </c>
      <c r="AJ561" s="329">
        <f t="shared" si="49"/>
        <v>1.752590995792</v>
      </c>
      <c r="AK561" s="329">
        <f t="shared" si="50"/>
        <v>694.5424909919999</v>
      </c>
      <c r="AL561" s="329">
        <f aca="true" t="shared" si="53" ref="AL561:AL624">AJ561+AK561</f>
        <v>696.295081987792</v>
      </c>
      <c r="AM561" s="329">
        <f t="shared" si="51"/>
        <v>6.792988355782946</v>
      </c>
    </row>
    <row r="562" spans="33:39" ht="12.75">
      <c r="AG562" s="329">
        <f t="shared" si="52"/>
        <v>700.4321813496573</v>
      </c>
      <c r="AH562" s="324">
        <v>517</v>
      </c>
      <c r="AI562" s="628">
        <f t="shared" si="48"/>
        <v>0.2585</v>
      </c>
      <c r="AJ562" s="329">
        <f t="shared" si="49"/>
        <v>1.7573102674072505</v>
      </c>
      <c r="AK562" s="329">
        <f t="shared" si="50"/>
        <v>698.6748710822501</v>
      </c>
      <c r="AL562" s="329">
        <f t="shared" si="53"/>
        <v>700.4321813496573</v>
      </c>
      <c r="AM562" s="329">
        <f t="shared" si="51"/>
        <v>6.798105483200195</v>
      </c>
    </row>
    <row r="563" spans="33:39" ht="12.75">
      <c r="AG563" s="329">
        <f t="shared" si="52"/>
        <v>704.5857774866139</v>
      </c>
      <c r="AH563" s="324">
        <v>518</v>
      </c>
      <c r="AI563" s="628">
        <f t="shared" si="48"/>
        <v>0.259</v>
      </c>
      <c r="AJ563" s="329">
        <f t="shared" si="49"/>
        <v>1.762040572614</v>
      </c>
      <c r="AK563" s="329">
        <f t="shared" si="50"/>
        <v>702.8237369139999</v>
      </c>
      <c r="AL563" s="329">
        <f t="shared" si="53"/>
        <v>704.5857774866139</v>
      </c>
      <c r="AM563" s="329">
        <f t="shared" si="51"/>
        <v>6.803245454108108</v>
      </c>
    </row>
    <row r="564" spans="33:39" ht="12.75">
      <c r="AG564" s="329">
        <f t="shared" si="52"/>
        <v>708.7559034812118</v>
      </c>
      <c r="AH564" s="324">
        <v>519</v>
      </c>
      <c r="AI564" s="628">
        <f t="shared" si="48"/>
        <v>0.2595</v>
      </c>
      <c r="AJ564" s="329">
        <f t="shared" si="49"/>
        <v>1.76678194446175</v>
      </c>
      <c r="AK564" s="329">
        <f t="shared" si="50"/>
        <v>706.9891215367501</v>
      </c>
      <c r="AL564" s="329">
        <f t="shared" si="53"/>
        <v>708.7559034812118</v>
      </c>
      <c r="AM564" s="329">
        <f t="shared" si="51"/>
        <v>6.808408263821772</v>
      </c>
    </row>
    <row r="565" spans="33:39" ht="12.75">
      <c r="AG565" s="329">
        <f t="shared" si="52"/>
        <v>712.9425924160001</v>
      </c>
      <c r="AH565" s="324">
        <v>520</v>
      </c>
      <c r="AI565" s="628">
        <f t="shared" si="48"/>
        <v>0.26</v>
      </c>
      <c r="AJ565" s="329">
        <f t="shared" si="49"/>
        <v>1.7715344160000002</v>
      </c>
      <c r="AK565" s="329">
        <f t="shared" si="50"/>
        <v>711.1710580000001</v>
      </c>
      <c r="AL565" s="329">
        <f t="shared" si="53"/>
        <v>712.9425924160001</v>
      </c>
      <c r="AM565" s="329">
        <f t="shared" si="51"/>
        <v>6.813593907692308</v>
      </c>
    </row>
    <row r="566" spans="33:39" ht="12.75">
      <c r="AG566" s="329">
        <f t="shared" si="52"/>
        <v>717.1458773735284</v>
      </c>
      <c r="AH566" s="324">
        <v>521</v>
      </c>
      <c r="AI566" s="628">
        <f t="shared" si="48"/>
        <v>0.2605</v>
      </c>
      <c r="AJ566" s="329">
        <f t="shared" si="49"/>
        <v>1.7762980202782503</v>
      </c>
      <c r="AK566" s="329">
        <f t="shared" si="50"/>
        <v>715.3695793532502</v>
      </c>
      <c r="AL566" s="329">
        <f t="shared" si="53"/>
        <v>717.1458773735284</v>
      </c>
      <c r="AM566" s="329">
        <f t="shared" si="51"/>
        <v>6.818802381106527</v>
      </c>
    </row>
    <row r="567" spans="33:39" ht="12.75">
      <c r="AG567" s="329">
        <f t="shared" si="52"/>
        <v>721.3657914363462</v>
      </c>
      <c r="AH567" s="324">
        <v>522</v>
      </c>
      <c r="AI567" s="628">
        <f t="shared" si="48"/>
        <v>0.261</v>
      </c>
      <c r="AJ567" s="329">
        <f t="shared" si="49"/>
        <v>1.7810727903460002</v>
      </c>
      <c r="AK567" s="329">
        <f t="shared" si="50"/>
        <v>719.5847186460002</v>
      </c>
      <c r="AL567" s="329">
        <f t="shared" si="53"/>
        <v>721.3657914363462</v>
      </c>
      <c r="AM567" s="329">
        <f t="shared" si="51"/>
        <v>6.824033679486591</v>
      </c>
    </row>
    <row r="568" spans="33:39" ht="12.75">
      <c r="AG568" s="329">
        <f t="shared" si="52"/>
        <v>725.6023676870029</v>
      </c>
      <c r="AH568" s="324">
        <v>523</v>
      </c>
      <c r="AI568" s="628">
        <f t="shared" si="48"/>
        <v>0.2615</v>
      </c>
      <c r="AJ568" s="329">
        <f t="shared" si="49"/>
        <v>1.7858587592527502</v>
      </c>
      <c r="AK568" s="329">
        <f t="shared" si="50"/>
        <v>723.8165089277502</v>
      </c>
      <c r="AL568" s="329">
        <f t="shared" si="53"/>
        <v>725.6023676870029</v>
      </c>
      <c r="AM568" s="329">
        <f t="shared" si="51"/>
        <v>6.829287798289675</v>
      </c>
    </row>
    <row r="569" spans="33:39" ht="12.75">
      <c r="AG569" s="329">
        <f t="shared" si="52"/>
        <v>729.855639208048</v>
      </c>
      <c r="AH569" s="324">
        <v>524</v>
      </c>
      <c r="AI569" s="628">
        <f t="shared" si="48"/>
        <v>0.262</v>
      </c>
      <c r="AJ569" s="329">
        <f t="shared" si="49"/>
        <v>1.790655960048</v>
      </c>
      <c r="AK569" s="329">
        <f t="shared" si="50"/>
        <v>728.0649832480001</v>
      </c>
      <c r="AL569" s="329">
        <f t="shared" si="53"/>
        <v>729.855639208048</v>
      </c>
      <c r="AM569" s="329">
        <f t="shared" si="51"/>
        <v>6.834564733007634</v>
      </c>
    </row>
    <row r="570" spans="33:39" ht="12.75">
      <c r="AG570" s="329">
        <f t="shared" si="52"/>
        <v>734.1256390820313</v>
      </c>
      <c r="AH570" s="324">
        <v>525</v>
      </c>
      <c r="AI570" s="628">
        <f t="shared" si="48"/>
        <v>0.2625</v>
      </c>
      <c r="AJ570" s="329">
        <f t="shared" si="49"/>
        <v>1.7954644257812502</v>
      </c>
      <c r="AK570" s="329">
        <f t="shared" si="50"/>
        <v>732.33017465625</v>
      </c>
      <c r="AL570" s="329">
        <f t="shared" si="53"/>
        <v>734.1256390820313</v>
      </c>
      <c r="AM570" s="329">
        <f t="shared" si="51"/>
        <v>6.839864479166667</v>
      </c>
    </row>
    <row r="571" spans="33:39" ht="12.75">
      <c r="AG571" s="329">
        <f t="shared" si="52"/>
        <v>738.412400391502</v>
      </c>
      <c r="AH571" s="324">
        <v>526</v>
      </c>
      <c r="AI571" s="628">
        <f t="shared" si="48"/>
        <v>0.263</v>
      </c>
      <c r="AJ571" s="329">
        <f t="shared" si="49"/>
        <v>1.8002841895020003</v>
      </c>
      <c r="AK571" s="329">
        <f t="shared" si="50"/>
        <v>736.612116202</v>
      </c>
      <c r="AL571" s="329">
        <f t="shared" si="53"/>
        <v>738.412400391502</v>
      </c>
      <c r="AM571" s="329">
        <f t="shared" si="51"/>
        <v>6.845187032326997</v>
      </c>
    </row>
    <row r="572" spans="33:39" ht="12.75">
      <c r="AG572" s="329">
        <f t="shared" si="52"/>
        <v>742.7159562190097</v>
      </c>
      <c r="AH572" s="324">
        <v>527</v>
      </c>
      <c r="AI572" s="628">
        <f t="shared" si="48"/>
        <v>0.2635</v>
      </c>
      <c r="AJ572" s="329">
        <f t="shared" si="49"/>
        <v>1.8051152842597502</v>
      </c>
      <c r="AK572" s="329">
        <f t="shared" si="50"/>
        <v>740.91084093475</v>
      </c>
      <c r="AL572" s="329">
        <f t="shared" si="53"/>
        <v>742.7159562190097</v>
      </c>
      <c r="AM572" s="329">
        <f t="shared" si="51"/>
        <v>6.850532388082543</v>
      </c>
    </row>
    <row r="573" spans="33:39" ht="12.75">
      <c r="AG573" s="329">
        <f t="shared" si="52"/>
        <v>747.0363396471041</v>
      </c>
      <c r="AH573" s="324">
        <v>528</v>
      </c>
      <c r="AI573" s="628">
        <f t="shared" si="48"/>
        <v>0.264</v>
      </c>
      <c r="AJ573" s="329">
        <f t="shared" si="49"/>
        <v>1.8099577431040001</v>
      </c>
      <c r="AK573" s="329">
        <f t="shared" si="50"/>
        <v>745.2263819040002</v>
      </c>
      <c r="AL573" s="329">
        <f t="shared" si="53"/>
        <v>747.0363396471041</v>
      </c>
      <c r="AM573" s="329">
        <f t="shared" si="51"/>
        <v>6.855900542060606</v>
      </c>
    </row>
    <row r="574" spans="33:39" ht="12.75">
      <c r="AG574" s="329">
        <f t="shared" si="52"/>
        <v>751.3735837583343</v>
      </c>
      <c r="AH574" s="324">
        <v>529</v>
      </c>
      <c r="AI574" s="628">
        <f t="shared" si="48"/>
        <v>0.2645</v>
      </c>
      <c r="AJ574" s="329">
        <f t="shared" si="49"/>
        <v>1.8148115990842502</v>
      </c>
      <c r="AK574" s="329">
        <f t="shared" si="50"/>
        <v>749.5587721592501</v>
      </c>
      <c r="AL574" s="329">
        <f t="shared" si="53"/>
        <v>751.3735837583343</v>
      </c>
      <c r="AM574" s="329">
        <f t="shared" si="51"/>
        <v>6.86129148992155</v>
      </c>
    </row>
    <row r="575" spans="33:39" ht="12.75">
      <c r="AG575" s="329">
        <f t="shared" si="52"/>
        <v>755.7277216352502</v>
      </c>
      <c r="AH575" s="324">
        <v>530</v>
      </c>
      <c r="AI575" s="628">
        <f t="shared" si="48"/>
        <v>0.265</v>
      </c>
      <c r="AJ575" s="329">
        <f t="shared" si="49"/>
        <v>1.8196768852500003</v>
      </c>
      <c r="AK575" s="329">
        <f t="shared" si="50"/>
        <v>753.9080447500002</v>
      </c>
      <c r="AL575" s="329">
        <f t="shared" si="53"/>
        <v>755.7277216352502</v>
      </c>
      <c r="AM575" s="329">
        <f t="shared" si="51"/>
        <v>6.866705227358492</v>
      </c>
    </row>
    <row r="576" spans="33:39" ht="12.75">
      <c r="AG576" s="329">
        <f t="shared" si="52"/>
        <v>760.0987863604008</v>
      </c>
      <c r="AH576" s="324">
        <v>531</v>
      </c>
      <c r="AI576" s="628">
        <f t="shared" si="48"/>
        <v>0.2655</v>
      </c>
      <c r="AJ576" s="329">
        <f t="shared" si="49"/>
        <v>1.82455363465075</v>
      </c>
      <c r="AK576" s="329">
        <f t="shared" si="50"/>
        <v>758.27423272575</v>
      </c>
      <c r="AL576" s="329">
        <f t="shared" si="53"/>
        <v>760.0987863604008</v>
      </c>
      <c r="AM576" s="329">
        <f t="shared" si="51"/>
        <v>6.872141750096986</v>
      </c>
    </row>
    <row r="577" spans="33:39" ht="12.75">
      <c r="AG577" s="329">
        <f t="shared" si="52"/>
        <v>764.4868110163363</v>
      </c>
      <c r="AH577" s="324">
        <v>532</v>
      </c>
      <c r="AI577" s="628">
        <f t="shared" si="48"/>
        <v>0.266</v>
      </c>
      <c r="AJ577" s="329">
        <f t="shared" si="49"/>
        <v>1.8294418803360002</v>
      </c>
      <c r="AK577" s="329">
        <f t="shared" si="50"/>
        <v>762.6573691360003</v>
      </c>
      <c r="AL577" s="329">
        <f t="shared" si="53"/>
        <v>764.4868110163363</v>
      </c>
      <c r="AM577" s="329">
        <f t="shared" si="51"/>
        <v>6.877601053894737</v>
      </c>
    </row>
    <row r="578" spans="33:39" ht="12.75">
      <c r="AG578" s="329">
        <f t="shared" si="52"/>
        <v>768.8918286856054</v>
      </c>
      <c r="AH578" s="324">
        <v>533</v>
      </c>
      <c r="AI578" s="628">
        <f t="shared" si="48"/>
        <v>0.2665</v>
      </c>
      <c r="AJ578" s="329">
        <f t="shared" si="49"/>
        <v>1.83434165535525</v>
      </c>
      <c r="AK578" s="329">
        <f t="shared" si="50"/>
        <v>767.0574870302502</v>
      </c>
      <c r="AL578" s="329">
        <f t="shared" si="53"/>
        <v>768.8918286856054</v>
      </c>
      <c r="AM578" s="329">
        <f t="shared" si="51"/>
        <v>6.883083134541276</v>
      </c>
    </row>
    <row r="579" spans="33:39" ht="12.75">
      <c r="AG579" s="329">
        <f t="shared" si="52"/>
        <v>773.3138724507581</v>
      </c>
      <c r="AH579" s="324">
        <v>534</v>
      </c>
      <c r="AI579" s="628">
        <f t="shared" si="48"/>
        <v>0.267</v>
      </c>
      <c r="AJ579" s="329">
        <f t="shared" si="49"/>
        <v>1.8392529927580004</v>
      </c>
      <c r="AK579" s="329">
        <f t="shared" si="50"/>
        <v>771.4746194580001</v>
      </c>
      <c r="AL579" s="329">
        <f t="shared" si="53"/>
        <v>773.3138724507581</v>
      </c>
      <c r="AM579" s="329">
        <f t="shared" si="51"/>
        <v>6.888587987857679</v>
      </c>
    </row>
    <row r="580" spans="33:39" ht="12.75">
      <c r="AG580" s="329">
        <f t="shared" si="52"/>
        <v>777.7529753943438</v>
      </c>
      <c r="AH580" s="324">
        <v>535</v>
      </c>
      <c r="AI580" s="628">
        <f t="shared" si="48"/>
        <v>0.2675</v>
      </c>
      <c r="AJ580" s="329">
        <f t="shared" si="49"/>
        <v>1.8441759255937504</v>
      </c>
      <c r="AK580" s="329">
        <f t="shared" si="50"/>
        <v>775.9087994687501</v>
      </c>
      <c r="AL580" s="329">
        <f t="shared" si="53"/>
        <v>777.7529753943438</v>
      </c>
      <c r="AM580" s="329">
        <f t="shared" si="51"/>
        <v>6.894115609696263</v>
      </c>
    </row>
    <row r="581" spans="33:39" ht="12.75">
      <c r="AG581" s="329">
        <f t="shared" si="52"/>
        <v>782.2091705989122</v>
      </c>
      <c r="AH581" s="324">
        <v>536</v>
      </c>
      <c r="AI581" s="628">
        <f t="shared" si="48"/>
        <v>0.268</v>
      </c>
      <c r="AJ581" s="329">
        <f t="shared" si="49"/>
        <v>1.849110486912</v>
      </c>
      <c r="AK581" s="329">
        <f t="shared" si="50"/>
        <v>780.3600601120003</v>
      </c>
      <c r="AL581" s="329">
        <f t="shared" si="53"/>
        <v>782.2091705989122</v>
      </c>
      <c r="AM581" s="329">
        <f t="shared" si="51"/>
        <v>6.899665995940299</v>
      </c>
    </row>
    <row r="582" spans="33:39" ht="12.75">
      <c r="AG582" s="329">
        <f t="shared" si="52"/>
        <v>786.6824911470125</v>
      </c>
      <c r="AH582" s="324">
        <v>537</v>
      </c>
      <c r="AI582" s="628">
        <f t="shared" si="48"/>
        <v>0.2685</v>
      </c>
      <c r="AJ582" s="329">
        <f t="shared" si="49"/>
        <v>1.8540567097622502</v>
      </c>
      <c r="AK582" s="329">
        <f t="shared" si="50"/>
        <v>784.8284344372502</v>
      </c>
      <c r="AL582" s="329">
        <f t="shared" si="53"/>
        <v>786.6824911470125</v>
      </c>
      <c r="AM582" s="329">
        <f t="shared" si="51"/>
        <v>6.905239142503725</v>
      </c>
    </row>
    <row r="583" spans="33:39" ht="12.75">
      <c r="AG583" s="329">
        <f t="shared" si="52"/>
        <v>791.1729701211942</v>
      </c>
      <c r="AH583" s="324">
        <v>538</v>
      </c>
      <c r="AI583" s="628">
        <f t="shared" si="48"/>
        <v>0.269</v>
      </c>
      <c r="AJ583" s="329">
        <f t="shared" si="49"/>
        <v>1.8590146271940005</v>
      </c>
      <c r="AK583" s="329">
        <f t="shared" si="50"/>
        <v>789.3139554940002</v>
      </c>
      <c r="AL583" s="329">
        <f t="shared" si="53"/>
        <v>791.1729701211942</v>
      </c>
      <c r="AM583" s="329">
        <f t="shared" si="51"/>
        <v>6.910835045330856</v>
      </c>
    </row>
    <row r="584" spans="33:39" ht="12.75">
      <c r="AG584" s="329">
        <f t="shared" si="52"/>
        <v>795.6806406040068</v>
      </c>
      <c r="AH584" s="324">
        <v>539</v>
      </c>
      <c r="AI584" s="628">
        <f t="shared" si="48"/>
        <v>0.2695</v>
      </c>
      <c r="AJ584" s="329">
        <f t="shared" si="49"/>
        <v>1.8639842722567503</v>
      </c>
      <c r="AK584" s="329">
        <f t="shared" si="50"/>
        <v>793.8166563317501</v>
      </c>
      <c r="AL584" s="329">
        <f t="shared" si="53"/>
        <v>795.6806406040068</v>
      </c>
      <c r="AM584" s="329">
        <f t="shared" si="51"/>
        <v>6.916453700396104</v>
      </c>
    </row>
    <row r="585" spans="33:39" ht="12.75">
      <c r="AG585" s="329">
        <f t="shared" si="52"/>
        <v>800.2055356780002</v>
      </c>
      <c r="AH585" s="324">
        <v>540</v>
      </c>
      <c r="AI585" s="628">
        <f t="shared" si="48"/>
        <v>0.27</v>
      </c>
      <c r="AJ585" s="329">
        <f t="shared" si="49"/>
        <v>1.8689656780000004</v>
      </c>
      <c r="AK585" s="329">
        <f t="shared" si="50"/>
        <v>798.3365700000002</v>
      </c>
      <c r="AL585" s="329">
        <f t="shared" si="53"/>
        <v>800.2055356780002</v>
      </c>
      <c r="AM585" s="329">
        <f t="shared" si="51"/>
        <v>6.922095103703705</v>
      </c>
    </row>
    <row r="586" spans="33:39" ht="12.75">
      <c r="AG586" s="329">
        <f t="shared" si="52"/>
        <v>804.7476884257234</v>
      </c>
      <c r="AH586" s="324">
        <v>541</v>
      </c>
      <c r="AI586" s="628">
        <f t="shared" si="48"/>
        <v>0.2705</v>
      </c>
      <c r="AJ586" s="329">
        <f t="shared" si="49"/>
        <v>1.8739588774732503</v>
      </c>
      <c r="AK586" s="329">
        <f t="shared" si="50"/>
        <v>802.8737295482501</v>
      </c>
      <c r="AL586" s="329">
        <f t="shared" si="53"/>
        <v>804.7476884257234</v>
      </c>
      <c r="AM586" s="329">
        <f t="shared" si="51"/>
        <v>6.927759251287432</v>
      </c>
    </row>
    <row r="587" spans="33:39" ht="12.75">
      <c r="AG587" s="329">
        <f t="shared" si="52"/>
        <v>809.3071319297262</v>
      </c>
      <c r="AH587" s="324">
        <v>542</v>
      </c>
      <c r="AI587" s="628">
        <f t="shared" si="48"/>
        <v>0.271</v>
      </c>
      <c r="AJ587" s="329">
        <f t="shared" si="49"/>
        <v>1.8789639037260004</v>
      </c>
      <c r="AK587" s="329">
        <f t="shared" si="50"/>
        <v>807.4281680260002</v>
      </c>
      <c r="AL587" s="329">
        <f t="shared" si="53"/>
        <v>809.3071319297262</v>
      </c>
      <c r="AM587" s="329">
        <f t="shared" si="51"/>
        <v>6.933446139210333</v>
      </c>
    </row>
    <row r="588" spans="33:39" ht="12.75">
      <c r="AG588" s="329">
        <f t="shared" si="52"/>
        <v>813.8838992725579</v>
      </c>
      <c r="AH588" s="324">
        <v>543</v>
      </c>
      <c r="AI588" s="628">
        <f t="shared" si="48"/>
        <v>0.2715</v>
      </c>
      <c r="AJ588" s="329">
        <f t="shared" si="49"/>
        <v>1.8839807898077503</v>
      </c>
      <c r="AK588" s="329">
        <f t="shared" si="50"/>
        <v>811.9999184827501</v>
      </c>
      <c r="AL588" s="329">
        <f t="shared" si="53"/>
        <v>813.8838992725579</v>
      </c>
      <c r="AM588" s="329">
        <f t="shared" si="51"/>
        <v>6.939155763564457</v>
      </c>
    </row>
    <row r="589" spans="33:39" ht="12.75">
      <c r="AG589" s="329">
        <f t="shared" si="52"/>
        <v>818.4780235367681</v>
      </c>
      <c r="AH589" s="324">
        <v>544</v>
      </c>
      <c r="AI589" s="628">
        <f t="shared" si="48"/>
        <v>0.272</v>
      </c>
      <c r="AJ589" s="329">
        <f t="shared" si="49"/>
        <v>1.8890095687680002</v>
      </c>
      <c r="AK589" s="329">
        <f t="shared" si="50"/>
        <v>816.5890139680001</v>
      </c>
      <c r="AL589" s="329">
        <f t="shared" si="53"/>
        <v>818.4780235367681</v>
      </c>
      <c r="AM589" s="329">
        <f t="shared" si="51"/>
        <v>6.944888120470589</v>
      </c>
    </row>
    <row r="590" spans="33:39" ht="12.75">
      <c r="AG590" s="329">
        <f t="shared" si="52"/>
        <v>823.0895378049064</v>
      </c>
      <c r="AH590" s="324">
        <v>545</v>
      </c>
      <c r="AI590" s="628">
        <f t="shared" si="48"/>
        <v>0.2725</v>
      </c>
      <c r="AJ590" s="329">
        <f t="shared" si="49"/>
        <v>1.8940502736562501</v>
      </c>
      <c r="AK590" s="329">
        <f t="shared" si="50"/>
        <v>821.1954875312501</v>
      </c>
      <c r="AL590" s="329">
        <f t="shared" si="53"/>
        <v>823.0895378049064</v>
      </c>
      <c r="AM590" s="329">
        <f t="shared" si="51"/>
        <v>6.950643206077982</v>
      </c>
    </row>
    <row r="591" spans="33:39" ht="12.75">
      <c r="AG591" s="329">
        <f t="shared" si="52"/>
        <v>827.7184751595222</v>
      </c>
      <c r="AH591" s="324">
        <v>546</v>
      </c>
      <c r="AI591" s="628">
        <f t="shared" si="48"/>
        <v>0.273</v>
      </c>
      <c r="AJ591" s="329">
        <f t="shared" si="49"/>
        <v>1.8991029375220005</v>
      </c>
      <c r="AK591" s="329">
        <f t="shared" si="50"/>
        <v>825.8193722220002</v>
      </c>
      <c r="AL591" s="329">
        <f t="shared" si="53"/>
        <v>827.7184751595222</v>
      </c>
      <c r="AM591" s="329">
        <f t="shared" si="51"/>
        <v>6.956421016564104</v>
      </c>
    </row>
    <row r="592" spans="33:39" ht="12.75">
      <c r="AG592" s="329">
        <f t="shared" si="52"/>
        <v>832.364868683165</v>
      </c>
      <c r="AH592" s="324">
        <v>547</v>
      </c>
      <c r="AI592" s="628">
        <f t="shared" si="48"/>
        <v>0.2735</v>
      </c>
      <c r="AJ592" s="329">
        <f t="shared" si="49"/>
        <v>1.9041675934147502</v>
      </c>
      <c r="AK592" s="329">
        <f t="shared" si="50"/>
        <v>830.4607010897503</v>
      </c>
      <c r="AL592" s="329">
        <f t="shared" si="53"/>
        <v>832.364868683165</v>
      </c>
      <c r="AM592" s="329">
        <f t="shared" si="51"/>
        <v>6.962221548134369</v>
      </c>
    </row>
    <row r="593" spans="33:39" ht="12.75">
      <c r="AG593" s="329">
        <f t="shared" si="52"/>
        <v>837.0287514583842</v>
      </c>
      <c r="AH593" s="324">
        <v>548</v>
      </c>
      <c r="AI593" s="628">
        <f t="shared" si="48"/>
        <v>0.274</v>
      </c>
      <c r="AJ593" s="329">
        <f t="shared" si="49"/>
        <v>1.9092442743840001</v>
      </c>
      <c r="AK593" s="329">
        <f t="shared" si="50"/>
        <v>835.1195071840002</v>
      </c>
      <c r="AL593" s="329">
        <f t="shared" si="53"/>
        <v>837.0287514583842</v>
      </c>
      <c r="AM593" s="329">
        <f t="shared" si="51"/>
        <v>6.968044797021898</v>
      </c>
    </row>
    <row r="594" spans="33:39" ht="12.75">
      <c r="AG594" s="329">
        <f t="shared" si="52"/>
        <v>841.7101565677294</v>
      </c>
      <c r="AH594" s="324">
        <v>549</v>
      </c>
      <c r="AI594" s="628">
        <f t="shared" si="48"/>
        <v>0.2745</v>
      </c>
      <c r="AJ594" s="329">
        <f t="shared" si="49"/>
        <v>1.9143330134792502</v>
      </c>
      <c r="AK594" s="329">
        <f t="shared" si="50"/>
        <v>839.7958235542502</v>
      </c>
      <c r="AL594" s="329">
        <f t="shared" si="53"/>
        <v>841.7101565677294</v>
      </c>
      <c r="AM594" s="329">
        <f t="shared" si="51"/>
        <v>6.97389075948725</v>
      </c>
    </row>
    <row r="595" spans="33:39" ht="12.75">
      <c r="AG595" s="329">
        <f t="shared" si="52"/>
        <v>846.4091170937503</v>
      </c>
      <c r="AH595" s="324">
        <v>550</v>
      </c>
      <c r="AI595" s="628">
        <f t="shared" si="48"/>
        <v>0.275</v>
      </c>
      <c r="AJ595" s="329">
        <f t="shared" si="49"/>
        <v>1.9194338437500003</v>
      </c>
      <c r="AK595" s="329">
        <f t="shared" si="50"/>
        <v>844.4896832500003</v>
      </c>
      <c r="AL595" s="329">
        <f t="shared" si="53"/>
        <v>846.4091170937503</v>
      </c>
      <c r="AM595" s="329">
        <f t="shared" si="51"/>
        <v>6.979759431818183</v>
      </c>
    </row>
    <row r="596" spans="33:39" ht="12.75">
      <c r="AG596" s="329">
        <f t="shared" si="52"/>
        <v>851.1256661189959</v>
      </c>
      <c r="AH596" s="324">
        <v>551</v>
      </c>
      <c r="AI596" s="628">
        <f t="shared" si="48"/>
        <v>0.2755</v>
      </c>
      <c r="AJ596" s="329">
        <f t="shared" si="49"/>
        <v>1.9245467982457503</v>
      </c>
      <c r="AK596" s="329">
        <f t="shared" si="50"/>
        <v>849.2011193207502</v>
      </c>
      <c r="AL596" s="329">
        <f t="shared" si="53"/>
        <v>851.1256661189959</v>
      </c>
      <c r="AM596" s="329">
        <f t="shared" si="51"/>
        <v>6.9856508103294015</v>
      </c>
    </row>
    <row r="597" spans="33:39" ht="12.75">
      <c r="AG597" s="329">
        <f t="shared" si="52"/>
        <v>855.8598367260162</v>
      </c>
      <c r="AH597" s="324">
        <v>552</v>
      </c>
      <c r="AI597" s="628">
        <f t="shared" si="48"/>
        <v>0.276</v>
      </c>
      <c r="AJ597" s="329">
        <f t="shared" si="49"/>
        <v>1.9296719100160002</v>
      </c>
      <c r="AK597" s="329">
        <f t="shared" si="50"/>
        <v>853.9301648160001</v>
      </c>
      <c r="AL597" s="329">
        <f t="shared" si="53"/>
        <v>855.8598367260162</v>
      </c>
      <c r="AM597" s="329">
        <f t="shared" si="51"/>
        <v>6.991564891362319</v>
      </c>
    </row>
    <row r="598" spans="33:39" ht="12.75">
      <c r="AG598" s="329">
        <f t="shared" si="52"/>
        <v>860.6116619973606</v>
      </c>
      <c r="AH598" s="324">
        <v>553</v>
      </c>
      <c r="AI598" s="628">
        <f t="shared" si="48"/>
        <v>0.2765</v>
      </c>
      <c r="AJ598" s="329">
        <f t="shared" si="49"/>
        <v>1.9348092121102503</v>
      </c>
      <c r="AK598" s="329">
        <f t="shared" si="50"/>
        <v>858.6768527852503</v>
      </c>
      <c r="AL598" s="329">
        <f t="shared" si="53"/>
        <v>860.6116619973606</v>
      </c>
      <c r="AM598" s="329">
        <f t="shared" si="51"/>
        <v>6.997501671284811</v>
      </c>
    </row>
    <row r="599" spans="33:39" ht="12.75">
      <c r="AG599" s="329">
        <f t="shared" si="52"/>
        <v>865.3811750155783</v>
      </c>
      <c r="AH599" s="324">
        <v>554</v>
      </c>
      <c r="AI599" s="628">
        <f t="shared" si="48"/>
        <v>0.277</v>
      </c>
      <c r="AJ599" s="329">
        <f t="shared" si="49"/>
        <v>1.9399587375780003</v>
      </c>
      <c r="AK599" s="329">
        <f t="shared" si="50"/>
        <v>863.4412162780003</v>
      </c>
      <c r="AL599" s="329">
        <f t="shared" si="53"/>
        <v>865.3811750155783</v>
      </c>
      <c r="AM599" s="329">
        <f t="shared" si="51"/>
        <v>7.0034611464909755</v>
      </c>
    </row>
    <row r="600" spans="33:39" ht="12.75">
      <c r="AG600" s="329">
        <f t="shared" si="52"/>
        <v>870.1684088632189</v>
      </c>
      <c r="AH600" s="324">
        <v>555</v>
      </c>
      <c r="AI600" s="628">
        <f t="shared" si="48"/>
        <v>0.2775</v>
      </c>
      <c r="AJ600" s="329">
        <f t="shared" si="49"/>
        <v>1.9451205194687502</v>
      </c>
      <c r="AK600" s="329">
        <f t="shared" si="50"/>
        <v>868.2232883437501</v>
      </c>
      <c r="AL600" s="329">
        <f t="shared" si="53"/>
        <v>870.1684088632189</v>
      </c>
      <c r="AM600" s="329">
        <f t="shared" si="51"/>
        <v>7.009443313400901</v>
      </c>
    </row>
    <row r="601" spans="33:39" ht="12.75">
      <c r="AG601" s="329">
        <f t="shared" si="52"/>
        <v>874.9733966228324</v>
      </c>
      <c r="AH601" s="324">
        <v>556</v>
      </c>
      <c r="AI601" s="628">
        <f t="shared" si="48"/>
        <v>0.278</v>
      </c>
      <c r="AJ601" s="329">
        <f t="shared" si="49"/>
        <v>1.9502945908320004</v>
      </c>
      <c r="AK601" s="329">
        <f t="shared" si="50"/>
        <v>873.0231020320005</v>
      </c>
      <c r="AL601" s="329">
        <f t="shared" si="53"/>
        <v>874.9733966228324</v>
      </c>
      <c r="AM601" s="329">
        <f t="shared" si="51"/>
        <v>7.015448168460432</v>
      </c>
    </row>
    <row r="602" spans="33:39" ht="12.75">
      <c r="AG602" s="329">
        <f t="shared" si="52"/>
        <v>879.7961713769675</v>
      </c>
      <c r="AH602" s="324">
        <v>557</v>
      </c>
      <c r="AI602" s="628">
        <f t="shared" si="48"/>
        <v>0.2785</v>
      </c>
      <c r="AJ602" s="329">
        <f t="shared" si="49"/>
        <v>1.9554809847172503</v>
      </c>
      <c r="AK602" s="329">
        <f t="shared" si="50"/>
        <v>877.8406903922503</v>
      </c>
      <c r="AL602" s="329">
        <f t="shared" si="53"/>
        <v>879.7961713769675</v>
      </c>
      <c r="AM602" s="329">
        <f t="shared" si="51"/>
        <v>7.021475708140934</v>
      </c>
    </row>
    <row r="603" spans="33:39" ht="12.75">
      <c r="AG603" s="329">
        <f t="shared" si="52"/>
        <v>884.6367662081743</v>
      </c>
      <c r="AH603" s="324">
        <v>558</v>
      </c>
      <c r="AI603" s="628">
        <f t="shared" si="48"/>
        <v>0.279</v>
      </c>
      <c r="AJ603" s="329">
        <f t="shared" si="49"/>
        <v>1.9606797341740003</v>
      </c>
      <c r="AK603" s="329">
        <f t="shared" si="50"/>
        <v>882.6760864740003</v>
      </c>
      <c r="AL603" s="329">
        <f t="shared" si="53"/>
        <v>884.6367662081743</v>
      </c>
      <c r="AM603" s="329">
        <f t="shared" si="51"/>
        <v>7.027525928939069</v>
      </c>
    </row>
    <row r="604" spans="33:39" ht="12.75">
      <c r="AG604" s="329">
        <f t="shared" si="52"/>
        <v>889.4952141990021</v>
      </c>
      <c r="AH604" s="324">
        <v>559</v>
      </c>
      <c r="AI604" s="628">
        <f t="shared" si="48"/>
        <v>0.2795</v>
      </c>
      <c r="AJ604" s="329">
        <f t="shared" si="49"/>
        <v>1.9658908722517505</v>
      </c>
      <c r="AK604" s="329">
        <f t="shared" si="50"/>
        <v>887.5293233267504</v>
      </c>
      <c r="AL604" s="329">
        <f t="shared" si="53"/>
        <v>889.4952141990021</v>
      </c>
      <c r="AM604" s="329">
        <f t="shared" si="51"/>
        <v>7.033598827376567</v>
      </c>
    </row>
    <row r="605" spans="33:39" ht="12.75">
      <c r="AG605" s="329">
        <f t="shared" si="52"/>
        <v>894.3715484320003</v>
      </c>
      <c r="AH605" s="324">
        <v>560</v>
      </c>
      <c r="AI605" s="628">
        <f t="shared" si="48"/>
        <v>0.28</v>
      </c>
      <c r="AJ605" s="329">
        <f t="shared" si="49"/>
        <v>1.9711144320000002</v>
      </c>
      <c r="AK605" s="329">
        <f t="shared" si="50"/>
        <v>892.4004340000002</v>
      </c>
      <c r="AL605" s="329">
        <f t="shared" si="53"/>
        <v>894.3715484320003</v>
      </c>
      <c r="AM605" s="329">
        <f t="shared" si="51"/>
        <v>7.0396944</v>
      </c>
    </row>
    <row r="606" spans="33:39" ht="12.75">
      <c r="AG606" s="329">
        <f t="shared" si="52"/>
        <v>899.2658019897186</v>
      </c>
      <c r="AH606" s="324">
        <v>561</v>
      </c>
      <c r="AI606" s="628">
        <f t="shared" si="48"/>
        <v>0.2805</v>
      </c>
      <c r="AJ606" s="329">
        <f t="shared" si="49"/>
        <v>1.9763504464682504</v>
      </c>
      <c r="AK606" s="329">
        <f t="shared" si="50"/>
        <v>897.2894515432504</v>
      </c>
      <c r="AL606" s="329">
        <f t="shared" si="53"/>
        <v>899.2658019897186</v>
      </c>
      <c r="AM606" s="329">
        <f t="shared" si="51"/>
        <v>7.045812643380572</v>
      </c>
    </row>
    <row r="607" spans="33:39" ht="12.75">
      <c r="AG607" s="329">
        <f t="shared" si="52"/>
        <v>904.1780079547063</v>
      </c>
      <c r="AH607" s="324">
        <v>562</v>
      </c>
      <c r="AI607" s="628">
        <f t="shared" si="48"/>
        <v>0.281</v>
      </c>
      <c r="AJ607" s="329">
        <f t="shared" si="49"/>
        <v>1.9815989487060004</v>
      </c>
      <c r="AK607" s="329">
        <f t="shared" si="50"/>
        <v>902.1964090060003</v>
      </c>
      <c r="AL607" s="329">
        <f t="shared" si="53"/>
        <v>904.1780079547063</v>
      </c>
      <c r="AM607" s="329">
        <f t="shared" si="51"/>
        <v>7.051953554113879</v>
      </c>
    </row>
    <row r="608" spans="33:39" ht="12.75">
      <c r="AG608" s="329">
        <f t="shared" si="52"/>
        <v>909.108199409513</v>
      </c>
      <c r="AH608" s="324">
        <v>563</v>
      </c>
      <c r="AI608" s="628">
        <f t="shared" si="48"/>
        <v>0.28150000000000003</v>
      </c>
      <c r="AJ608" s="329">
        <f t="shared" si="49"/>
        <v>1.9868599717627502</v>
      </c>
      <c r="AK608" s="329">
        <f t="shared" si="50"/>
        <v>907.1213394377502</v>
      </c>
      <c r="AL608" s="329">
        <f t="shared" si="53"/>
        <v>909.108199409513</v>
      </c>
      <c r="AM608" s="329">
        <f t="shared" si="51"/>
        <v>7.058117128819716</v>
      </c>
    </row>
    <row r="609" spans="33:39" ht="12.75">
      <c r="AG609" s="329">
        <f t="shared" si="52"/>
        <v>914.0564094366882</v>
      </c>
      <c r="AH609" s="324">
        <v>564</v>
      </c>
      <c r="AI609" s="628">
        <f t="shared" si="48"/>
        <v>0.28200000000000003</v>
      </c>
      <c r="AJ609" s="329">
        <f t="shared" si="49"/>
        <v>1.9921335486880005</v>
      </c>
      <c r="AK609" s="329">
        <f t="shared" si="50"/>
        <v>912.0642758880002</v>
      </c>
      <c r="AL609" s="329">
        <f t="shared" si="53"/>
        <v>914.0564094366882</v>
      </c>
      <c r="AM609" s="329">
        <f t="shared" si="51"/>
        <v>7.064303364141845</v>
      </c>
    </row>
    <row r="610" spans="33:39" ht="12.75">
      <c r="AG610" s="329">
        <f t="shared" si="52"/>
        <v>919.0226711187817</v>
      </c>
      <c r="AH610" s="324">
        <v>565</v>
      </c>
      <c r="AI610" s="628">
        <f t="shared" si="48"/>
        <v>0.28250000000000003</v>
      </c>
      <c r="AJ610" s="329">
        <f t="shared" si="49"/>
        <v>1.9974197125312503</v>
      </c>
      <c r="AK610" s="329">
        <f t="shared" si="50"/>
        <v>917.0252514062504</v>
      </c>
      <c r="AL610" s="329">
        <f t="shared" si="53"/>
        <v>919.0226711187817</v>
      </c>
      <c r="AM610" s="329">
        <f t="shared" si="51"/>
        <v>7.070512256747788</v>
      </c>
    </row>
    <row r="611" spans="33:39" ht="12.75">
      <c r="AG611" s="329">
        <f t="shared" si="52"/>
        <v>924.0070175383422</v>
      </c>
      <c r="AH611" s="324">
        <v>566</v>
      </c>
      <c r="AI611" s="628">
        <f t="shared" si="48"/>
        <v>0.28300000000000003</v>
      </c>
      <c r="AJ611" s="329">
        <f t="shared" si="49"/>
        <v>2.002718496342</v>
      </c>
      <c r="AK611" s="329">
        <f t="shared" si="50"/>
        <v>922.0042990420002</v>
      </c>
      <c r="AL611" s="329">
        <f t="shared" si="53"/>
        <v>924.0070175383422</v>
      </c>
      <c r="AM611" s="329">
        <f t="shared" si="51"/>
        <v>7.076743803328622</v>
      </c>
    </row>
    <row r="612" spans="33:39" ht="12.75">
      <c r="AG612" s="329">
        <f t="shared" si="52"/>
        <v>929.00948177792</v>
      </c>
      <c r="AH612" s="324">
        <v>567</v>
      </c>
      <c r="AI612" s="628">
        <f t="shared" si="48"/>
        <v>0.28350000000000003</v>
      </c>
      <c r="AJ612" s="329">
        <f t="shared" si="49"/>
        <v>2.0080299331697504</v>
      </c>
      <c r="AK612" s="329">
        <f t="shared" si="50"/>
        <v>927.0014518447502</v>
      </c>
      <c r="AL612" s="329">
        <f t="shared" si="53"/>
        <v>929.00948177792</v>
      </c>
      <c r="AM612" s="329">
        <f t="shared" si="51"/>
        <v>7.082998000598766</v>
      </c>
    </row>
    <row r="613" spans="33:39" ht="12.75">
      <c r="AG613" s="329">
        <f t="shared" si="52"/>
        <v>934.0300969200645</v>
      </c>
      <c r="AH613" s="324">
        <v>568</v>
      </c>
      <c r="AI613" s="628">
        <f t="shared" si="48"/>
        <v>0.28400000000000003</v>
      </c>
      <c r="AJ613" s="329">
        <f t="shared" si="49"/>
        <v>2.0133540560640006</v>
      </c>
      <c r="AK613" s="329">
        <f t="shared" si="50"/>
        <v>932.0167428640004</v>
      </c>
      <c r="AL613" s="329">
        <f t="shared" si="53"/>
        <v>934.0300969200645</v>
      </c>
      <c r="AM613" s="329">
        <f t="shared" si="51"/>
        <v>7.089274845295776</v>
      </c>
    </row>
    <row r="614" spans="33:39" ht="12.75">
      <c r="AG614" s="329">
        <f t="shared" si="52"/>
        <v>939.0688960473246</v>
      </c>
      <c r="AH614" s="324">
        <v>569</v>
      </c>
      <c r="AI614" s="628">
        <f t="shared" si="48"/>
        <v>0.28450000000000003</v>
      </c>
      <c r="AJ614" s="329">
        <f t="shared" si="49"/>
        <v>2.0186908980742504</v>
      </c>
      <c r="AK614" s="329">
        <f t="shared" si="50"/>
        <v>937.0502051492504</v>
      </c>
      <c r="AL614" s="329">
        <f t="shared" si="53"/>
        <v>939.0688960473246</v>
      </c>
      <c r="AM614" s="329">
        <f t="shared" si="51"/>
        <v>7.095574334180141</v>
      </c>
    </row>
    <row r="615" spans="33:39" ht="12.75">
      <c r="AG615" s="329">
        <f t="shared" si="52"/>
        <v>944.1259122422504</v>
      </c>
      <c r="AH615" s="324">
        <v>570</v>
      </c>
      <c r="AI615" s="628">
        <f t="shared" si="48"/>
        <v>0.28500000000000003</v>
      </c>
      <c r="AJ615" s="329">
        <f t="shared" si="49"/>
        <v>2.02404049225</v>
      </c>
      <c r="AK615" s="329">
        <f t="shared" si="50"/>
        <v>942.1018717500003</v>
      </c>
      <c r="AL615" s="329">
        <f t="shared" si="53"/>
        <v>944.1259122422504</v>
      </c>
      <c r="AM615" s="329">
        <f t="shared" si="51"/>
        <v>7.101896464035088</v>
      </c>
    </row>
    <row r="616" spans="33:39" ht="12.75">
      <c r="AG616" s="329">
        <f t="shared" si="52"/>
        <v>949.2011785873909</v>
      </c>
      <c r="AH616" s="324">
        <v>571</v>
      </c>
      <c r="AI616" s="628">
        <f t="shared" si="48"/>
        <v>0.28550000000000003</v>
      </c>
      <c r="AJ616" s="329">
        <f t="shared" si="49"/>
        <v>2.0294028716407504</v>
      </c>
      <c r="AK616" s="329">
        <f t="shared" si="50"/>
        <v>947.1717757157502</v>
      </c>
      <c r="AL616" s="329">
        <f t="shared" si="53"/>
        <v>949.2011785873909</v>
      </c>
      <c r="AM616" s="329">
        <f t="shared" si="51"/>
        <v>7.1082412316663754</v>
      </c>
    </row>
    <row r="617" spans="33:39" ht="12.75">
      <c r="AG617" s="329">
        <f t="shared" si="52"/>
        <v>954.2947281652962</v>
      </c>
      <c r="AH617" s="324">
        <v>572</v>
      </c>
      <c r="AI617" s="628">
        <f t="shared" si="48"/>
        <v>0.28600000000000003</v>
      </c>
      <c r="AJ617" s="329">
        <f t="shared" si="49"/>
        <v>2.0347780692960007</v>
      </c>
      <c r="AK617" s="329">
        <f t="shared" si="50"/>
        <v>952.2599500960002</v>
      </c>
      <c r="AL617" s="329">
        <f t="shared" si="53"/>
        <v>954.2947281652962</v>
      </c>
      <c r="AM617" s="329">
        <f t="shared" si="51"/>
        <v>7.114608633902099</v>
      </c>
    </row>
    <row r="618" spans="33:39" ht="12.75">
      <c r="AG618" s="329">
        <f t="shared" si="52"/>
        <v>959.4065940585158</v>
      </c>
      <c r="AH618" s="324">
        <v>573</v>
      </c>
      <c r="AI618" s="628">
        <f t="shared" si="48"/>
        <v>0.28650000000000003</v>
      </c>
      <c r="AJ618" s="329">
        <f t="shared" si="49"/>
        <v>2.0401661182652506</v>
      </c>
      <c r="AK618" s="329">
        <f t="shared" si="50"/>
        <v>957.3664279402506</v>
      </c>
      <c r="AL618" s="329">
        <f t="shared" si="53"/>
        <v>959.4065940585158</v>
      </c>
      <c r="AM618" s="329">
        <f t="shared" si="51"/>
        <v>7.120998667592497</v>
      </c>
    </row>
    <row r="619" spans="33:39" ht="12.75">
      <c r="AG619" s="329">
        <f t="shared" si="52"/>
        <v>964.5368093495983</v>
      </c>
      <c r="AH619" s="324">
        <v>574</v>
      </c>
      <c r="AI619" s="628">
        <f t="shared" si="48"/>
        <v>0.28700000000000003</v>
      </c>
      <c r="AJ619" s="329">
        <f t="shared" si="49"/>
        <v>2.0455670515980007</v>
      </c>
      <c r="AK619" s="329">
        <f t="shared" si="50"/>
        <v>962.4912422980003</v>
      </c>
      <c r="AL619" s="329">
        <f t="shared" si="53"/>
        <v>964.5368093495983</v>
      </c>
      <c r="AM619" s="329">
        <f t="shared" si="51"/>
        <v>7.127411329609758</v>
      </c>
    </row>
    <row r="620" spans="33:39" ht="12.75">
      <c r="AG620" s="329">
        <f t="shared" si="52"/>
        <v>969.6854071210939</v>
      </c>
      <c r="AH620" s="324">
        <v>575</v>
      </c>
      <c r="AI620" s="628">
        <f t="shared" si="48"/>
        <v>0.28750000000000003</v>
      </c>
      <c r="AJ620" s="329">
        <f t="shared" si="49"/>
        <v>2.0509809023437504</v>
      </c>
      <c r="AK620" s="329">
        <f t="shared" si="50"/>
        <v>967.6344262187501</v>
      </c>
      <c r="AL620" s="329">
        <f t="shared" si="53"/>
        <v>969.6854071210939</v>
      </c>
      <c r="AM620" s="329">
        <f t="shared" si="51"/>
        <v>7.133846616847826</v>
      </c>
    </row>
    <row r="621" spans="33:39" ht="12.75">
      <c r="AG621" s="329">
        <f t="shared" si="52"/>
        <v>974.8524204555524</v>
      </c>
      <c r="AH621" s="324">
        <v>576</v>
      </c>
      <c r="AI621" s="628">
        <f t="shared" si="48"/>
        <v>0.28800000000000003</v>
      </c>
      <c r="AJ621" s="329">
        <f t="shared" si="49"/>
        <v>2.0564077035520003</v>
      </c>
      <c r="AK621" s="329">
        <f t="shared" si="50"/>
        <v>972.7960127520004</v>
      </c>
      <c r="AL621" s="329">
        <f t="shared" si="53"/>
        <v>974.8524204555524</v>
      </c>
      <c r="AM621" s="329">
        <f t="shared" si="51"/>
        <v>7.140304526222223</v>
      </c>
    </row>
    <row r="622" spans="33:39" ht="12.75">
      <c r="AG622" s="329">
        <f t="shared" si="52"/>
        <v>980.0378824355222</v>
      </c>
      <c r="AH622" s="324">
        <v>577</v>
      </c>
      <c r="AI622" s="628">
        <f aca="true" t="shared" si="54" ref="AI622:AI685">AH622*$AH$43</f>
        <v>0.2885</v>
      </c>
      <c r="AJ622" s="329">
        <f aca="true" t="shared" si="55" ref="AJ622:AJ685">$AJ$35*AI622^3+$AJ$36*AI622^2+$AJ$37*AI622+$AJ$38</f>
        <v>2.06184748827225</v>
      </c>
      <c r="AK622" s="329">
        <f aca="true" t="shared" si="56" ref="AK622:AK685">$AM$35*AI622^3+$AM$36*AI622^2+$AM$37*AI622+$AM$38</f>
        <v>977.9760349472499</v>
      </c>
      <c r="AL622" s="329">
        <f t="shared" si="53"/>
        <v>980.0378824355222</v>
      </c>
      <c r="AM622" s="329">
        <f t="shared" si="51"/>
        <v>7.146785054669844</v>
      </c>
    </row>
    <row r="623" spans="33:39" ht="12.75">
      <c r="AG623" s="329">
        <f t="shared" si="52"/>
        <v>985.241826143554</v>
      </c>
      <c r="AH623" s="324">
        <v>578</v>
      </c>
      <c r="AI623" s="628">
        <f t="shared" si="54"/>
        <v>0.289</v>
      </c>
      <c r="AJ623" s="329">
        <f t="shared" si="55"/>
        <v>2.0673002895540002</v>
      </c>
      <c r="AK623" s="329">
        <f t="shared" si="56"/>
        <v>983.174525854</v>
      </c>
      <c r="AL623" s="329">
        <f t="shared" si="53"/>
        <v>985.241826143554</v>
      </c>
      <c r="AM623" s="329">
        <f aca="true" t="shared" si="57" ref="AM623:AM686">AJ623/AI623</f>
        <v>7.153288199148791</v>
      </c>
    </row>
    <row r="624" spans="33:39" ht="12.75">
      <c r="AG624" s="329">
        <f aca="true" t="shared" si="58" ref="AG624:AG687">AL624</f>
        <v>990.4642846621967</v>
      </c>
      <c r="AH624" s="324">
        <v>579</v>
      </c>
      <c r="AI624" s="628">
        <f t="shared" si="54"/>
        <v>0.2895</v>
      </c>
      <c r="AJ624" s="329">
        <f t="shared" si="55"/>
        <v>2.07276614044675</v>
      </c>
      <c r="AK624" s="329">
        <f t="shared" si="56"/>
        <v>988.39151852175</v>
      </c>
      <c r="AL624" s="329">
        <f t="shared" si="53"/>
        <v>990.4642846621967</v>
      </c>
      <c r="AM624" s="329">
        <f t="shared" si="57"/>
        <v>7.159813956638169</v>
      </c>
    </row>
    <row r="625" spans="33:39" ht="12.75">
      <c r="AG625" s="329">
        <f t="shared" si="58"/>
        <v>995.7052910739999</v>
      </c>
      <c r="AH625" s="324">
        <v>580</v>
      </c>
      <c r="AI625" s="628">
        <f t="shared" si="54"/>
        <v>0.29</v>
      </c>
      <c r="AJ625" s="329">
        <f t="shared" si="55"/>
        <v>2.0782450740000002</v>
      </c>
      <c r="AK625" s="329">
        <f t="shared" si="56"/>
        <v>993.6270459999998</v>
      </c>
      <c r="AL625" s="329">
        <f aca="true" t="shared" si="59" ref="AL625:AL688">AJ625+AK625</f>
        <v>995.7052910739999</v>
      </c>
      <c r="AM625" s="329">
        <f t="shared" si="57"/>
        <v>7.166362324137932</v>
      </c>
    </row>
    <row r="626" spans="33:39" ht="12.75">
      <c r="AG626" s="329">
        <f t="shared" si="58"/>
        <v>1000.9648784615131</v>
      </c>
      <c r="AH626" s="324">
        <v>581</v>
      </c>
      <c r="AI626" s="628">
        <f t="shared" si="54"/>
        <v>0.2905</v>
      </c>
      <c r="AJ626" s="329">
        <f t="shared" si="55"/>
        <v>2.08373712326325</v>
      </c>
      <c r="AK626" s="329">
        <f t="shared" si="56"/>
        <v>998.8811413382498</v>
      </c>
      <c r="AL626" s="329">
        <f t="shared" si="59"/>
        <v>1000.9648784615131</v>
      </c>
      <c r="AM626" s="329">
        <f t="shared" si="57"/>
        <v>7.172933298668675</v>
      </c>
    </row>
    <row r="627" spans="33:39" ht="12.75">
      <c r="AG627" s="329">
        <f t="shared" si="58"/>
        <v>1006.2430799072858</v>
      </c>
      <c r="AH627" s="324">
        <v>582</v>
      </c>
      <c r="AI627" s="628">
        <f t="shared" si="54"/>
        <v>0.291</v>
      </c>
      <c r="AJ627" s="329">
        <f t="shared" si="55"/>
        <v>2.089242321286</v>
      </c>
      <c r="AK627" s="329">
        <f t="shared" si="56"/>
        <v>1004.1538375859999</v>
      </c>
      <c r="AL627" s="329">
        <f t="shared" si="59"/>
        <v>1006.2430799072858</v>
      </c>
      <c r="AM627" s="329">
        <f t="shared" si="57"/>
        <v>7.179526877271479</v>
      </c>
    </row>
    <row r="628" spans="33:39" ht="12.75">
      <c r="AG628" s="329">
        <f t="shared" si="58"/>
        <v>1011.5399284938675</v>
      </c>
      <c r="AH628" s="324">
        <v>583</v>
      </c>
      <c r="AI628" s="628">
        <f t="shared" si="54"/>
        <v>0.2915</v>
      </c>
      <c r="AJ628" s="329">
        <f t="shared" si="55"/>
        <v>2.09476070111775</v>
      </c>
      <c r="AK628" s="329">
        <f t="shared" si="56"/>
        <v>1009.4451677927498</v>
      </c>
      <c r="AL628" s="329">
        <f t="shared" si="59"/>
        <v>1011.5399284938675</v>
      </c>
      <c r="AM628" s="329">
        <f t="shared" si="57"/>
        <v>7.186143057007719</v>
      </c>
    </row>
    <row r="629" spans="33:39" ht="12.75">
      <c r="AG629" s="329">
        <f t="shared" si="58"/>
        <v>1016.8554573038078</v>
      </c>
      <c r="AH629" s="324">
        <v>584</v>
      </c>
      <c r="AI629" s="628">
        <f t="shared" si="54"/>
        <v>0.292</v>
      </c>
      <c r="AJ629" s="329">
        <f t="shared" si="55"/>
        <v>2.1002922958080004</v>
      </c>
      <c r="AK629" s="329">
        <f t="shared" si="56"/>
        <v>1014.7551650079998</v>
      </c>
      <c r="AL629" s="329">
        <f t="shared" si="59"/>
        <v>1016.8554573038078</v>
      </c>
      <c r="AM629" s="329">
        <f t="shared" si="57"/>
        <v>7.192781834958906</v>
      </c>
    </row>
    <row r="630" spans="33:39" ht="12.75">
      <c r="AG630" s="329">
        <f t="shared" si="58"/>
        <v>1022.1896994196562</v>
      </c>
      <c r="AH630" s="324">
        <v>585</v>
      </c>
      <c r="AI630" s="628">
        <f t="shared" si="54"/>
        <v>0.2925</v>
      </c>
      <c r="AJ630" s="329">
        <f t="shared" si="55"/>
        <v>2.1058371384062498</v>
      </c>
      <c r="AK630" s="329">
        <f t="shared" si="56"/>
        <v>1020.0838622812499</v>
      </c>
      <c r="AL630" s="329">
        <f t="shared" si="59"/>
        <v>1022.1896994196562</v>
      </c>
      <c r="AM630" s="329">
        <f t="shared" si="57"/>
        <v>7.199443208226495</v>
      </c>
    </row>
    <row r="631" spans="33:39" ht="12.75">
      <c r="AG631" s="329">
        <f t="shared" si="58"/>
        <v>1027.5426879239617</v>
      </c>
      <c r="AH631" s="324">
        <v>586</v>
      </c>
      <c r="AI631" s="628">
        <f t="shared" si="54"/>
        <v>0.293</v>
      </c>
      <c r="AJ631" s="329">
        <f t="shared" si="55"/>
        <v>2.111395261962</v>
      </c>
      <c r="AK631" s="329">
        <f t="shared" si="56"/>
        <v>1025.4312926619998</v>
      </c>
      <c r="AL631" s="329">
        <f t="shared" si="59"/>
        <v>1027.5426879239617</v>
      </c>
      <c r="AM631" s="329">
        <f t="shared" si="57"/>
        <v>7.206127173931741</v>
      </c>
    </row>
    <row r="632" spans="33:39" ht="12.75">
      <c r="AG632" s="329">
        <f t="shared" si="58"/>
        <v>1032.9144558992746</v>
      </c>
      <c r="AH632" s="324">
        <v>587</v>
      </c>
      <c r="AI632" s="628">
        <f t="shared" si="54"/>
        <v>0.2935</v>
      </c>
      <c r="AJ632" s="329">
        <f t="shared" si="55"/>
        <v>2.1169666995247503</v>
      </c>
      <c r="AK632" s="329">
        <f t="shared" si="56"/>
        <v>1030.7974891997499</v>
      </c>
      <c r="AL632" s="329">
        <f t="shared" si="59"/>
        <v>1032.9144558992746</v>
      </c>
      <c r="AM632" s="329">
        <f t="shared" si="57"/>
        <v>7.212833729215504</v>
      </c>
    </row>
    <row r="633" spans="33:39" ht="12.75">
      <c r="AG633" s="329">
        <f t="shared" si="58"/>
        <v>1038.3050364281437</v>
      </c>
      <c r="AH633" s="324">
        <v>588</v>
      </c>
      <c r="AI633" s="628">
        <f t="shared" si="54"/>
        <v>0.294</v>
      </c>
      <c r="AJ633" s="329">
        <f t="shared" si="55"/>
        <v>2.122551484144</v>
      </c>
      <c r="AK633" s="329">
        <f t="shared" si="56"/>
        <v>1036.1824849439997</v>
      </c>
      <c r="AL633" s="329">
        <f t="shared" si="59"/>
        <v>1038.3050364281437</v>
      </c>
      <c r="AM633" s="329">
        <f t="shared" si="57"/>
        <v>7.219562871238096</v>
      </c>
    </row>
    <row r="634" spans="33:39" ht="12.75">
      <c r="AG634" s="329">
        <f t="shared" si="58"/>
        <v>1043.7144625931192</v>
      </c>
      <c r="AH634" s="324">
        <v>589</v>
      </c>
      <c r="AI634" s="628">
        <f t="shared" si="54"/>
        <v>0.2945</v>
      </c>
      <c r="AJ634" s="329">
        <f t="shared" si="55"/>
        <v>2.12814964886925</v>
      </c>
      <c r="AK634" s="329">
        <f t="shared" si="56"/>
        <v>1041.5863129442498</v>
      </c>
      <c r="AL634" s="329">
        <f t="shared" si="59"/>
        <v>1043.7144625931192</v>
      </c>
      <c r="AM634" s="329">
        <f t="shared" si="57"/>
        <v>7.226314597179117</v>
      </c>
    </row>
    <row r="635" spans="33:39" ht="12.75">
      <c r="AG635" s="329">
        <f t="shared" si="58"/>
        <v>1049.14276747675</v>
      </c>
      <c r="AH635" s="324">
        <v>590</v>
      </c>
      <c r="AI635" s="628">
        <f t="shared" si="54"/>
        <v>0.295</v>
      </c>
      <c r="AJ635" s="329">
        <f t="shared" si="55"/>
        <v>2.1337612267500004</v>
      </c>
      <c r="AK635" s="329">
        <f t="shared" si="56"/>
        <v>1047.0090062499999</v>
      </c>
      <c r="AL635" s="329">
        <f t="shared" si="59"/>
        <v>1049.14276747675</v>
      </c>
      <c r="AM635" s="329">
        <f t="shared" si="57"/>
        <v>7.23308890423729</v>
      </c>
    </row>
    <row r="636" spans="33:39" ht="12.75">
      <c r="AG636" s="329">
        <f t="shared" si="58"/>
        <v>1054.5899841615856</v>
      </c>
      <c r="AH636" s="324">
        <v>591</v>
      </c>
      <c r="AI636" s="628">
        <f t="shared" si="54"/>
        <v>0.2955</v>
      </c>
      <c r="AJ636" s="329">
        <f t="shared" si="55"/>
        <v>2.13938625083575</v>
      </c>
      <c r="AK636" s="329">
        <f t="shared" si="56"/>
        <v>1052.4505979107498</v>
      </c>
      <c r="AL636" s="329">
        <f t="shared" si="59"/>
        <v>1054.5899841615856</v>
      </c>
      <c r="AM636" s="329">
        <f t="shared" si="57"/>
        <v>7.2398857896302875</v>
      </c>
    </row>
    <row r="637" spans="33:39" ht="12.75">
      <c r="AG637" s="329">
        <f t="shared" si="58"/>
        <v>1060.0561457301758</v>
      </c>
      <c r="AH637" s="324">
        <v>592</v>
      </c>
      <c r="AI637" s="628">
        <f t="shared" si="54"/>
        <v>0.296</v>
      </c>
      <c r="AJ637" s="329">
        <f t="shared" si="55"/>
        <v>2.1450247541759997</v>
      </c>
      <c r="AK637" s="329">
        <f t="shared" si="56"/>
        <v>1057.911120976</v>
      </c>
      <c r="AL637" s="329">
        <f t="shared" si="59"/>
        <v>1060.0561457301758</v>
      </c>
      <c r="AM637" s="329">
        <f t="shared" si="57"/>
        <v>7.2467052505945935</v>
      </c>
    </row>
    <row r="638" spans="33:39" ht="12.75">
      <c r="AG638" s="329">
        <f t="shared" si="58"/>
        <v>1065.54128526507</v>
      </c>
      <c r="AH638" s="324">
        <v>593</v>
      </c>
      <c r="AI638" s="628">
        <f t="shared" si="54"/>
        <v>0.2965</v>
      </c>
      <c r="AJ638" s="329">
        <f t="shared" si="55"/>
        <v>2.1506767698202496</v>
      </c>
      <c r="AK638" s="329">
        <f t="shared" si="56"/>
        <v>1063.3906084952498</v>
      </c>
      <c r="AL638" s="329">
        <f t="shared" si="59"/>
        <v>1065.54128526507</v>
      </c>
      <c r="AM638" s="329">
        <f t="shared" si="57"/>
        <v>7.253547284385328</v>
      </c>
    </row>
    <row r="639" spans="33:39" ht="12.75">
      <c r="AG639" s="329">
        <f t="shared" si="58"/>
        <v>1071.045435848818</v>
      </c>
      <c r="AH639" s="324">
        <v>594</v>
      </c>
      <c r="AI639" s="628">
        <f t="shared" si="54"/>
        <v>0.297</v>
      </c>
      <c r="AJ639" s="329">
        <f t="shared" si="55"/>
        <v>2.1563423308180005</v>
      </c>
      <c r="AK639" s="329">
        <f t="shared" si="56"/>
        <v>1068.889093518</v>
      </c>
      <c r="AL639" s="329">
        <f t="shared" si="59"/>
        <v>1071.045435848818</v>
      </c>
      <c r="AM639" s="329">
        <f t="shared" si="57"/>
        <v>7.260411888276097</v>
      </c>
    </row>
    <row r="640" spans="33:39" ht="12.75">
      <c r="AG640" s="329">
        <f t="shared" si="58"/>
        <v>1076.5686305639688</v>
      </c>
      <c r="AH640" s="324">
        <v>595</v>
      </c>
      <c r="AI640" s="628">
        <f t="shared" si="54"/>
        <v>0.2975</v>
      </c>
      <c r="AJ640" s="329">
        <f t="shared" si="55"/>
        <v>2.16202147021875</v>
      </c>
      <c r="AK640" s="329">
        <f t="shared" si="56"/>
        <v>1074.40660909375</v>
      </c>
      <c r="AL640" s="329">
        <f t="shared" si="59"/>
        <v>1076.5686305639688</v>
      </c>
      <c r="AM640" s="329">
        <f t="shared" si="57"/>
        <v>7.267299059558823</v>
      </c>
    </row>
    <row r="641" spans="33:39" ht="12.75">
      <c r="AG641" s="329">
        <f t="shared" si="58"/>
        <v>1082.110902493072</v>
      </c>
      <c r="AH641" s="324">
        <v>596</v>
      </c>
      <c r="AI641" s="628">
        <f t="shared" si="54"/>
        <v>0.298</v>
      </c>
      <c r="AJ641" s="329">
        <f t="shared" si="55"/>
        <v>2.1677142210719995</v>
      </c>
      <c r="AK641" s="329">
        <f t="shared" si="56"/>
        <v>1079.943188272</v>
      </c>
      <c r="AL641" s="329">
        <f t="shared" si="59"/>
        <v>1082.110902493072</v>
      </c>
      <c r="AM641" s="329">
        <f t="shared" si="57"/>
        <v>7.274208795543623</v>
      </c>
    </row>
    <row r="642" spans="33:39" ht="12.75">
      <c r="AG642" s="329">
        <f t="shared" si="58"/>
        <v>1087.6722847186772</v>
      </c>
      <c r="AH642" s="324">
        <v>597</v>
      </c>
      <c r="AI642" s="628">
        <f t="shared" si="54"/>
        <v>0.2985</v>
      </c>
      <c r="AJ642" s="329">
        <f t="shared" si="55"/>
        <v>2.1734206164272503</v>
      </c>
      <c r="AK642" s="329">
        <f t="shared" si="56"/>
        <v>1085.49886410225</v>
      </c>
      <c r="AL642" s="329">
        <f t="shared" si="59"/>
        <v>1087.6722847186772</v>
      </c>
      <c r="AM642" s="329">
        <f t="shared" si="57"/>
        <v>7.281141093558627</v>
      </c>
    </row>
    <row r="643" spans="33:39" ht="12.75">
      <c r="AG643" s="329">
        <f t="shared" si="58"/>
        <v>1093.252810323334</v>
      </c>
      <c r="AH643" s="324">
        <v>598</v>
      </c>
      <c r="AI643" s="628">
        <f t="shared" si="54"/>
        <v>0.299</v>
      </c>
      <c r="AJ643" s="329">
        <f t="shared" si="55"/>
        <v>2.1791406893340004</v>
      </c>
      <c r="AK643" s="329">
        <f t="shared" si="56"/>
        <v>1091.073669634</v>
      </c>
      <c r="AL643" s="329">
        <f t="shared" si="59"/>
        <v>1093.252810323334</v>
      </c>
      <c r="AM643" s="329">
        <f t="shared" si="57"/>
        <v>7.288095950949835</v>
      </c>
    </row>
    <row r="644" spans="33:39" ht="12.75">
      <c r="AG644" s="329">
        <f t="shared" si="58"/>
        <v>1098.8525123895915</v>
      </c>
      <c r="AH644" s="324">
        <v>599</v>
      </c>
      <c r="AI644" s="628">
        <f t="shared" si="54"/>
        <v>0.2995</v>
      </c>
      <c r="AJ644" s="329">
        <f t="shared" si="55"/>
        <v>2.18487447284175</v>
      </c>
      <c r="AK644" s="329">
        <f t="shared" si="56"/>
        <v>1096.6676379167498</v>
      </c>
      <c r="AL644" s="329">
        <f t="shared" si="59"/>
        <v>1098.8525123895915</v>
      </c>
      <c r="AM644" s="329">
        <f t="shared" si="57"/>
        <v>7.2950733650809685</v>
      </c>
    </row>
    <row r="645" spans="33:39" ht="12.75">
      <c r="AG645" s="329">
        <f t="shared" si="58"/>
        <v>1104.471424</v>
      </c>
      <c r="AH645" s="324">
        <v>600</v>
      </c>
      <c r="AI645" s="628">
        <f t="shared" si="54"/>
        <v>0.3</v>
      </c>
      <c r="AJ645" s="329">
        <f t="shared" si="55"/>
        <v>2.1906220000000003</v>
      </c>
      <c r="AK645" s="329">
        <f t="shared" si="56"/>
        <v>1102.280802</v>
      </c>
      <c r="AL645" s="329">
        <f t="shared" si="59"/>
        <v>1104.471424</v>
      </c>
      <c r="AM645" s="329">
        <f t="shared" si="57"/>
        <v>7.302073333333334</v>
      </c>
    </row>
    <row r="646" spans="33:39" ht="12.75">
      <c r="AG646" s="329">
        <f t="shared" si="58"/>
        <v>1110.1095782371083</v>
      </c>
      <c r="AH646" s="324">
        <v>601</v>
      </c>
      <c r="AI646" s="628">
        <f t="shared" si="54"/>
        <v>0.3005</v>
      </c>
      <c r="AJ646" s="329">
        <f t="shared" si="55"/>
        <v>2.19638330385825</v>
      </c>
      <c r="AK646" s="329">
        <f t="shared" si="56"/>
        <v>1107.91319493325</v>
      </c>
      <c r="AL646" s="329">
        <f t="shared" si="59"/>
        <v>1110.1095782371083</v>
      </c>
      <c r="AM646" s="329">
        <f t="shared" si="57"/>
        <v>7.309095853105658</v>
      </c>
    </row>
    <row r="647" spans="33:39" ht="12.75">
      <c r="AG647" s="329">
        <f t="shared" si="58"/>
        <v>1115.767008183466</v>
      </c>
      <c r="AH647" s="324">
        <v>602</v>
      </c>
      <c r="AI647" s="628">
        <f t="shared" si="54"/>
        <v>0.301</v>
      </c>
      <c r="AJ647" s="329">
        <f t="shared" si="55"/>
        <v>2.202158417466</v>
      </c>
      <c r="AK647" s="329">
        <f t="shared" si="56"/>
        <v>1113.564849766</v>
      </c>
      <c r="AL647" s="329">
        <f t="shared" si="59"/>
        <v>1115.767008183466</v>
      </c>
      <c r="AM647" s="329">
        <f t="shared" si="57"/>
        <v>7.316140921813953</v>
      </c>
    </row>
    <row r="648" spans="33:39" ht="12.75">
      <c r="AG648" s="329">
        <f t="shared" si="58"/>
        <v>1121.4437469216225</v>
      </c>
      <c r="AH648" s="324">
        <v>603</v>
      </c>
      <c r="AI648" s="628">
        <f t="shared" si="54"/>
        <v>0.3015</v>
      </c>
      <c r="AJ648" s="329">
        <f t="shared" si="55"/>
        <v>2.20794737387275</v>
      </c>
      <c r="AK648" s="329">
        <f t="shared" si="56"/>
        <v>1119.2357995477498</v>
      </c>
      <c r="AL648" s="329">
        <f t="shared" si="59"/>
        <v>1121.4437469216225</v>
      </c>
      <c r="AM648" s="329">
        <f t="shared" si="57"/>
        <v>7.323208536891377</v>
      </c>
    </row>
    <row r="649" spans="33:39" ht="12.75">
      <c r="AG649" s="329">
        <f t="shared" si="58"/>
        <v>1127.1398275341278</v>
      </c>
      <c r="AH649" s="324">
        <v>604</v>
      </c>
      <c r="AI649" s="628">
        <f t="shared" si="54"/>
        <v>0.302</v>
      </c>
      <c r="AJ649" s="329">
        <f t="shared" si="55"/>
        <v>2.213750206128</v>
      </c>
      <c r="AK649" s="329">
        <f t="shared" si="56"/>
        <v>1124.9260773279998</v>
      </c>
      <c r="AL649" s="329">
        <f t="shared" si="59"/>
        <v>1127.1398275341278</v>
      </c>
      <c r="AM649" s="329">
        <f t="shared" si="57"/>
        <v>7.3302986957880805</v>
      </c>
    </row>
    <row r="650" spans="33:39" ht="12.75">
      <c r="AG650" s="329">
        <f t="shared" si="58"/>
        <v>1132.8552831035313</v>
      </c>
      <c r="AH650" s="324">
        <v>605</v>
      </c>
      <c r="AI650" s="628">
        <f t="shared" si="54"/>
        <v>0.3025</v>
      </c>
      <c r="AJ650" s="329">
        <f t="shared" si="55"/>
        <v>2.21956694728125</v>
      </c>
      <c r="AK650" s="329">
        <f t="shared" si="56"/>
        <v>1130.63571615625</v>
      </c>
      <c r="AL650" s="329">
        <f t="shared" si="59"/>
        <v>1132.8552831035313</v>
      </c>
      <c r="AM650" s="329">
        <f t="shared" si="57"/>
        <v>7.337411395971074</v>
      </c>
    </row>
    <row r="651" spans="33:39" ht="12.75">
      <c r="AG651" s="329">
        <f t="shared" si="58"/>
        <v>1138.5901467123822</v>
      </c>
      <c r="AH651" s="324">
        <v>606</v>
      </c>
      <c r="AI651" s="628">
        <f t="shared" si="54"/>
        <v>0.303</v>
      </c>
      <c r="AJ651" s="329">
        <f t="shared" si="55"/>
        <v>2.2253976303819996</v>
      </c>
      <c r="AK651" s="329">
        <f t="shared" si="56"/>
        <v>1136.3647490820001</v>
      </c>
      <c r="AL651" s="329">
        <f t="shared" si="59"/>
        <v>1138.5901467123822</v>
      </c>
      <c r="AM651" s="329">
        <f t="shared" si="57"/>
        <v>7.344546634924091</v>
      </c>
    </row>
    <row r="652" spans="33:39" ht="12.75">
      <c r="AG652" s="329">
        <f t="shared" si="58"/>
        <v>1144.3444514432297</v>
      </c>
      <c r="AH652" s="324">
        <v>607</v>
      </c>
      <c r="AI652" s="628">
        <f t="shared" si="54"/>
        <v>0.3035</v>
      </c>
      <c r="AJ652" s="329">
        <f t="shared" si="55"/>
        <v>2.23124228847975</v>
      </c>
      <c r="AK652" s="329">
        <f t="shared" si="56"/>
        <v>1142.11320915475</v>
      </c>
      <c r="AL652" s="329">
        <f t="shared" si="59"/>
        <v>1144.3444514432297</v>
      </c>
      <c r="AM652" s="329">
        <f t="shared" si="57"/>
        <v>7.3517044101474465</v>
      </c>
    </row>
    <row r="653" spans="33:39" ht="12.75">
      <c r="AG653" s="329">
        <f t="shared" si="58"/>
        <v>1150.118230378624</v>
      </c>
      <c r="AH653" s="324">
        <v>608</v>
      </c>
      <c r="AI653" s="628">
        <f t="shared" si="54"/>
        <v>0.304</v>
      </c>
      <c r="AJ653" s="329">
        <f t="shared" si="55"/>
        <v>2.2371009546239997</v>
      </c>
      <c r="AK653" s="329">
        <f t="shared" si="56"/>
        <v>1147.881129424</v>
      </c>
      <c r="AL653" s="329">
        <f t="shared" si="59"/>
        <v>1150.118230378624</v>
      </c>
      <c r="AM653" s="329">
        <f t="shared" si="57"/>
        <v>7.358884719157894</v>
      </c>
    </row>
    <row r="654" spans="33:39" ht="12.75">
      <c r="AG654" s="329">
        <f t="shared" si="58"/>
        <v>1155.911516601114</v>
      </c>
      <c r="AH654" s="324">
        <v>609</v>
      </c>
      <c r="AI654" s="628">
        <f t="shared" si="54"/>
        <v>0.3045</v>
      </c>
      <c r="AJ654" s="329">
        <f t="shared" si="55"/>
        <v>2.24297366186425</v>
      </c>
      <c r="AK654" s="329">
        <f t="shared" si="56"/>
        <v>1153.6685429392498</v>
      </c>
      <c r="AL654" s="329">
        <f t="shared" si="59"/>
        <v>1155.911516601114</v>
      </c>
      <c r="AM654" s="329">
        <f t="shared" si="57"/>
        <v>7.3660875594885065</v>
      </c>
    </row>
    <row r="655" spans="33:39" ht="12.75">
      <c r="AG655" s="329">
        <f t="shared" si="58"/>
        <v>1161.7243431932498</v>
      </c>
      <c r="AH655" s="324">
        <v>610</v>
      </c>
      <c r="AI655" s="628">
        <f t="shared" si="54"/>
        <v>0.305</v>
      </c>
      <c r="AJ655" s="329">
        <f t="shared" si="55"/>
        <v>2.2488604432500003</v>
      </c>
      <c r="AK655" s="329">
        <f t="shared" si="56"/>
        <v>1159.4754827499999</v>
      </c>
      <c r="AL655" s="329">
        <f t="shared" si="59"/>
        <v>1161.7243431932498</v>
      </c>
      <c r="AM655" s="329">
        <f t="shared" si="57"/>
        <v>7.3733129286885255</v>
      </c>
    </row>
    <row r="656" spans="33:39" ht="12.75">
      <c r="AG656" s="329">
        <f t="shared" si="58"/>
        <v>1167.5567432375806</v>
      </c>
      <c r="AH656" s="324">
        <v>611</v>
      </c>
      <c r="AI656" s="628">
        <f t="shared" si="54"/>
        <v>0.3055</v>
      </c>
      <c r="AJ656" s="329">
        <f t="shared" si="55"/>
        <v>2.2547613318307502</v>
      </c>
      <c r="AK656" s="329">
        <f t="shared" si="56"/>
        <v>1165.30198190575</v>
      </c>
      <c r="AL656" s="329">
        <f t="shared" si="59"/>
        <v>1167.5567432375806</v>
      </c>
      <c r="AM656" s="329">
        <f t="shared" si="57"/>
        <v>7.380560824323242</v>
      </c>
    </row>
    <row r="657" spans="33:39" ht="12.75">
      <c r="AG657" s="329">
        <f t="shared" si="58"/>
        <v>1173.408749816656</v>
      </c>
      <c r="AH657" s="324">
        <v>612</v>
      </c>
      <c r="AI657" s="628">
        <f t="shared" si="54"/>
        <v>0.306</v>
      </c>
      <c r="AJ657" s="329">
        <f t="shared" si="55"/>
        <v>2.260676360656</v>
      </c>
      <c r="AK657" s="329">
        <f t="shared" si="56"/>
        <v>1171.148073456</v>
      </c>
      <c r="AL657" s="329">
        <f t="shared" si="59"/>
        <v>1173.408749816656</v>
      </c>
      <c r="AM657" s="329">
        <f t="shared" si="57"/>
        <v>7.387831243973856</v>
      </c>
    </row>
    <row r="658" spans="33:39" ht="12.75">
      <c r="AG658" s="329">
        <f t="shared" si="58"/>
        <v>1179.2803960130252</v>
      </c>
      <c r="AH658" s="324">
        <v>613</v>
      </c>
      <c r="AI658" s="628">
        <f t="shared" si="54"/>
        <v>0.3065</v>
      </c>
      <c r="AJ658" s="329">
        <f t="shared" si="55"/>
        <v>2.26660556277525</v>
      </c>
      <c r="AK658" s="329">
        <f t="shared" si="56"/>
        <v>1177.0137904502499</v>
      </c>
      <c r="AL658" s="329">
        <f t="shared" si="59"/>
        <v>1179.2803960130252</v>
      </c>
      <c r="AM658" s="329">
        <f t="shared" si="57"/>
        <v>7.395124185237358</v>
      </c>
    </row>
    <row r="659" spans="33:39" ht="12.75">
      <c r="AG659" s="329">
        <f t="shared" si="58"/>
        <v>1185.1717149092378</v>
      </c>
      <c r="AH659" s="324">
        <v>614</v>
      </c>
      <c r="AI659" s="628">
        <f t="shared" si="54"/>
        <v>0.307</v>
      </c>
      <c r="AJ659" s="329">
        <f t="shared" si="55"/>
        <v>2.2725489712380003</v>
      </c>
      <c r="AK659" s="329">
        <f t="shared" si="56"/>
        <v>1182.899165938</v>
      </c>
      <c r="AL659" s="329">
        <f t="shared" si="59"/>
        <v>1185.1717149092378</v>
      </c>
      <c r="AM659" s="329">
        <f t="shared" si="57"/>
        <v>7.4024396457263855</v>
      </c>
    </row>
    <row r="660" spans="33:39" ht="12.75">
      <c r="AG660" s="329">
        <f t="shared" si="58"/>
        <v>1191.0827395878437</v>
      </c>
      <c r="AH660" s="324">
        <v>615</v>
      </c>
      <c r="AI660" s="628">
        <f t="shared" si="54"/>
        <v>0.3075</v>
      </c>
      <c r="AJ660" s="329">
        <f t="shared" si="55"/>
        <v>2.2785066190937497</v>
      </c>
      <c r="AK660" s="329">
        <f t="shared" si="56"/>
        <v>1188.8042329687498</v>
      </c>
      <c r="AL660" s="329">
        <f t="shared" si="59"/>
        <v>1191.0827395878437</v>
      </c>
      <c r="AM660" s="329">
        <f t="shared" si="57"/>
        <v>7.409777623069105</v>
      </c>
    </row>
    <row r="661" spans="33:39" ht="12.75">
      <c r="AG661" s="329">
        <f t="shared" si="58"/>
        <v>1197.013503131392</v>
      </c>
      <c r="AH661" s="324">
        <v>616</v>
      </c>
      <c r="AI661" s="628">
        <f t="shared" si="54"/>
        <v>0.308</v>
      </c>
      <c r="AJ661" s="329">
        <f t="shared" si="55"/>
        <v>2.284478539392</v>
      </c>
      <c r="AK661" s="329">
        <f t="shared" si="56"/>
        <v>1194.729024592</v>
      </c>
      <c r="AL661" s="329">
        <f t="shared" si="59"/>
        <v>1197.013503131392</v>
      </c>
      <c r="AM661" s="329">
        <f t="shared" si="57"/>
        <v>7.417138114909091</v>
      </c>
    </row>
    <row r="662" spans="33:39" ht="12.75">
      <c r="AG662" s="329">
        <f t="shared" si="58"/>
        <v>1202.9640386224323</v>
      </c>
      <c r="AH662" s="324">
        <v>617</v>
      </c>
      <c r="AI662" s="628">
        <f t="shared" si="54"/>
        <v>0.3085</v>
      </c>
      <c r="AJ662" s="329">
        <f t="shared" si="55"/>
        <v>2.2904647651822505</v>
      </c>
      <c r="AK662" s="329">
        <f t="shared" si="56"/>
        <v>1200.6735738572502</v>
      </c>
      <c r="AL662" s="329">
        <f t="shared" si="59"/>
        <v>1202.9640386224323</v>
      </c>
      <c r="AM662" s="329">
        <f t="shared" si="57"/>
        <v>7.424521118905188</v>
      </c>
    </row>
    <row r="663" spans="33:39" ht="12.75">
      <c r="AG663" s="329">
        <f t="shared" si="58"/>
        <v>1208.934379143514</v>
      </c>
      <c r="AH663" s="324">
        <v>618</v>
      </c>
      <c r="AI663" s="628">
        <f t="shared" si="54"/>
        <v>0.309</v>
      </c>
      <c r="AJ663" s="329">
        <f t="shared" si="55"/>
        <v>2.296465329514</v>
      </c>
      <c r="AK663" s="329">
        <f t="shared" si="56"/>
        <v>1206.637913814</v>
      </c>
      <c r="AL663" s="329">
        <f t="shared" si="59"/>
        <v>1208.934379143514</v>
      </c>
      <c r="AM663" s="329">
        <f t="shared" si="57"/>
        <v>7.4319266327313915</v>
      </c>
    </row>
    <row r="664" spans="33:39" ht="12.75">
      <c r="AG664" s="329">
        <f t="shared" si="58"/>
        <v>1214.9245577771867</v>
      </c>
      <c r="AH664" s="324">
        <v>619</v>
      </c>
      <c r="AI664" s="628">
        <f t="shared" si="54"/>
        <v>0.3095</v>
      </c>
      <c r="AJ664" s="329">
        <f t="shared" si="55"/>
        <v>2.3024802654367504</v>
      </c>
      <c r="AK664" s="329">
        <f t="shared" si="56"/>
        <v>1212.62207751175</v>
      </c>
      <c r="AL664" s="329">
        <f t="shared" si="59"/>
        <v>1214.9245577771867</v>
      </c>
      <c r="AM664" s="329">
        <f t="shared" si="57"/>
        <v>7.439354654076738</v>
      </c>
    </row>
    <row r="665" spans="33:39" ht="12.75">
      <c r="AG665" s="329">
        <f t="shared" si="58"/>
        <v>1220.934607606</v>
      </c>
      <c r="AH665" s="324">
        <v>620</v>
      </c>
      <c r="AI665" s="628">
        <f t="shared" si="54"/>
        <v>0.31</v>
      </c>
      <c r="AJ665" s="329">
        <f t="shared" si="55"/>
        <v>2.3085096060000003</v>
      </c>
      <c r="AK665" s="329">
        <f t="shared" si="56"/>
        <v>1218.6260980000002</v>
      </c>
      <c r="AL665" s="329">
        <f t="shared" si="59"/>
        <v>1220.934607606</v>
      </c>
      <c r="AM665" s="329">
        <f t="shared" si="57"/>
        <v>7.446805180645162</v>
      </c>
    </row>
    <row r="666" spans="33:39" ht="12.75">
      <c r="AG666" s="329">
        <f t="shared" si="58"/>
        <v>1226.9645617125032</v>
      </c>
      <c r="AH666" s="324">
        <v>621</v>
      </c>
      <c r="AI666" s="628">
        <f t="shared" si="54"/>
        <v>0.3105</v>
      </c>
      <c r="AJ666" s="329">
        <f t="shared" si="55"/>
        <v>2.31455338425325</v>
      </c>
      <c r="AK666" s="329">
        <f t="shared" si="56"/>
        <v>1224.65000832825</v>
      </c>
      <c r="AL666" s="329">
        <f t="shared" si="59"/>
        <v>1226.9645617125032</v>
      </c>
      <c r="AM666" s="329">
        <f t="shared" si="57"/>
        <v>7.454278210155395</v>
      </c>
    </row>
    <row r="667" spans="33:39" ht="12.75">
      <c r="AG667" s="329">
        <f t="shared" si="58"/>
        <v>1233.014453179246</v>
      </c>
      <c r="AH667" s="324">
        <v>622</v>
      </c>
      <c r="AI667" s="628">
        <f t="shared" si="54"/>
        <v>0.311</v>
      </c>
      <c r="AJ667" s="329">
        <f t="shared" si="55"/>
        <v>2.3206116332459996</v>
      </c>
      <c r="AK667" s="329">
        <f t="shared" si="56"/>
        <v>1230.693841546</v>
      </c>
      <c r="AL667" s="329">
        <f t="shared" si="59"/>
        <v>1233.014453179246</v>
      </c>
      <c r="AM667" s="329">
        <f t="shared" si="57"/>
        <v>7.461773740340835</v>
      </c>
    </row>
    <row r="668" spans="33:39" ht="12.75">
      <c r="AG668" s="329">
        <f t="shared" si="58"/>
        <v>1239.0843150887777</v>
      </c>
      <c r="AH668" s="324">
        <v>623</v>
      </c>
      <c r="AI668" s="628">
        <f t="shared" si="54"/>
        <v>0.3115</v>
      </c>
      <c r="AJ668" s="329">
        <f t="shared" si="55"/>
        <v>2.32668438602775</v>
      </c>
      <c r="AK668" s="329">
        <f t="shared" si="56"/>
        <v>1236.75763070275</v>
      </c>
      <c r="AL668" s="329">
        <f t="shared" si="59"/>
        <v>1239.0843150887777</v>
      </c>
      <c r="AM668" s="329">
        <f t="shared" si="57"/>
        <v>7.4692917689494385</v>
      </c>
    </row>
    <row r="669" spans="33:39" ht="12.75">
      <c r="AG669" s="329">
        <f t="shared" si="58"/>
        <v>1245.1741805236481</v>
      </c>
      <c r="AH669" s="324">
        <v>624</v>
      </c>
      <c r="AI669" s="628">
        <f t="shared" si="54"/>
        <v>0.312</v>
      </c>
      <c r="AJ669" s="329">
        <f t="shared" si="55"/>
        <v>2.332771675648</v>
      </c>
      <c r="AK669" s="329">
        <f t="shared" si="56"/>
        <v>1242.8414088480001</v>
      </c>
      <c r="AL669" s="329">
        <f t="shared" si="59"/>
        <v>1245.1741805236481</v>
      </c>
      <c r="AM669" s="329">
        <f t="shared" si="57"/>
        <v>7.476832293743589</v>
      </c>
    </row>
    <row r="670" spans="33:39" ht="12.75">
      <c r="AG670" s="329">
        <f t="shared" si="58"/>
        <v>1251.2840825664061</v>
      </c>
      <c r="AH670" s="324">
        <v>625</v>
      </c>
      <c r="AI670" s="628">
        <f t="shared" si="54"/>
        <v>0.3125</v>
      </c>
      <c r="AJ670" s="329">
        <f t="shared" si="55"/>
        <v>2.33887353515625</v>
      </c>
      <c r="AK670" s="329">
        <f t="shared" si="56"/>
        <v>1248.94520903125</v>
      </c>
      <c r="AL670" s="329">
        <f t="shared" si="59"/>
        <v>1251.2840825664061</v>
      </c>
      <c r="AM670" s="329">
        <f t="shared" si="57"/>
        <v>7.4843953125</v>
      </c>
    </row>
    <row r="671" spans="33:39" ht="12.75">
      <c r="AG671" s="329">
        <f t="shared" si="58"/>
        <v>1257.414054299602</v>
      </c>
      <c r="AH671" s="324">
        <v>626</v>
      </c>
      <c r="AI671" s="628">
        <f t="shared" si="54"/>
        <v>0.313</v>
      </c>
      <c r="AJ671" s="329">
        <f t="shared" si="55"/>
        <v>2.344989997602</v>
      </c>
      <c r="AK671" s="329">
        <f t="shared" si="56"/>
        <v>1255.069064302</v>
      </c>
      <c r="AL671" s="329">
        <f t="shared" si="59"/>
        <v>1257.414054299602</v>
      </c>
      <c r="AM671" s="329">
        <f t="shared" si="57"/>
        <v>7.491980823009585</v>
      </c>
    </row>
    <row r="672" spans="33:39" ht="12.75">
      <c r="AG672" s="329">
        <f t="shared" si="58"/>
        <v>1263.5641288057845</v>
      </c>
      <c r="AH672" s="324">
        <v>627</v>
      </c>
      <c r="AI672" s="628">
        <f t="shared" si="54"/>
        <v>0.3135</v>
      </c>
      <c r="AJ672" s="329">
        <f t="shared" si="55"/>
        <v>2.3511210960347504</v>
      </c>
      <c r="AK672" s="329">
        <f t="shared" si="56"/>
        <v>1261.2130077097497</v>
      </c>
      <c r="AL672" s="329">
        <f t="shared" si="59"/>
        <v>1263.5641288057845</v>
      </c>
      <c r="AM672" s="329">
        <f t="shared" si="57"/>
        <v>7.499588823077354</v>
      </c>
    </row>
    <row r="673" spans="33:39" ht="12.75">
      <c r="AG673" s="329">
        <f t="shared" si="58"/>
        <v>1269.7343391675042</v>
      </c>
      <c r="AH673" s="324">
        <v>628</v>
      </c>
      <c r="AI673" s="628">
        <f t="shared" si="54"/>
        <v>0.314</v>
      </c>
      <c r="AJ673" s="329">
        <f t="shared" si="55"/>
        <v>2.357266863504</v>
      </c>
      <c r="AK673" s="329">
        <f t="shared" si="56"/>
        <v>1267.3770723040002</v>
      </c>
      <c r="AL673" s="329">
        <f t="shared" si="59"/>
        <v>1269.7343391675042</v>
      </c>
      <c r="AM673" s="329">
        <f t="shared" si="57"/>
        <v>7.507219310522292</v>
      </c>
    </row>
    <row r="674" spans="33:39" ht="12.75">
      <c r="AG674" s="329">
        <f t="shared" si="58"/>
        <v>1275.9247184673093</v>
      </c>
      <c r="AH674" s="324">
        <v>629</v>
      </c>
      <c r="AI674" s="628">
        <f t="shared" si="54"/>
        <v>0.3145</v>
      </c>
      <c r="AJ674" s="329">
        <f t="shared" si="55"/>
        <v>2.3634273330592506</v>
      </c>
      <c r="AK674" s="329">
        <f t="shared" si="56"/>
        <v>1273.56129113425</v>
      </c>
      <c r="AL674" s="329">
        <f t="shared" si="59"/>
        <v>1275.9247184673093</v>
      </c>
      <c r="AM674" s="329">
        <f t="shared" si="57"/>
        <v>7.514872283177267</v>
      </c>
    </row>
    <row r="675" spans="33:39" ht="12.75">
      <c r="AG675" s="329">
        <f t="shared" si="58"/>
        <v>1282.1352997877502</v>
      </c>
      <c r="AH675" s="324">
        <v>630</v>
      </c>
      <c r="AI675" s="628">
        <f t="shared" si="54"/>
        <v>0.315</v>
      </c>
      <c r="AJ675" s="329">
        <f t="shared" si="55"/>
        <v>2.36960253775</v>
      </c>
      <c r="AK675" s="329">
        <f t="shared" si="56"/>
        <v>1279.7656972500001</v>
      </c>
      <c r="AL675" s="329">
        <f t="shared" si="59"/>
        <v>1282.1352997877502</v>
      </c>
      <c r="AM675" s="329">
        <f t="shared" si="57"/>
        <v>7.522547738888889</v>
      </c>
    </row>
    <row r="676" spans="33:39" ht="12.75">
      <c r="AG676" s="329">
        <f t="shared" si="58"/>
        <v>1288.3661162113756</v>
      </c>
      <c r="AH676" s="324">
        <v>631</v>
      </c>
      <c r="AI676" s="628">
        <f t="shared" si="54"/>
        <v>0.3155</v>
      </c>
      <c r="AJ676" s="329">
        <f t="shared" si="55"/>
        <v>2.37579251062575</v>
      </c>
      <c r="AK676" s="329">
        <f t="shared" si="56"/>
        <v>1285.9903237007497</v>
      </c>
      <c r="AL676" s="329">
        <f t="shared" si="59"/>
        <v>1288.3661162113756</v>
      </c>
      <c r="AM676" s="329">
        <f t="shared" si="57"/>
        <v>7.530245675517432</v>
      </c>
    </row>
    <row r="677" spans="33:39" ht="12.75">
      <c r="AG677" s="329">
        <f t="shared" si="58"/>
        <v>1294.617200820736</v>
      </c>
      <c r="AH677" s="324">
        <v>632</v>
      </c>
      <c r="AI677" s="628">
        <f t="shared" si="54"/>
        <v>0.316</v>
      </c>
      <c r="AJ677" s="329">
        <f t="shared" si="55"/>
        <v>2.3819972847360007</v>
      </c>
      <c r="AK677" s="329">
        <f t="shared" si="56"/>
        <v>1292.235203536</v>
      </c>
      <c r="AL677" s="329">
        <f t="shared" si="59"/>
        <v>1294.617200820736</v>
      </c>
      <c r="AM677" s="329">
        <f t="shared" si="57"/>
        <v>7.5379660909367106</v>
      </c>
    </row>
    <row r="678" spans="33:39" ht="12.75">
      <c r="AG678" s="329">
        <f t="shared" si="58"/>
        <v>1300.8885866983805</v>
      </c>
      <c r="AH678" s="324">
        <v>633</v>
      </c>
      <c r="AI678" s="628">
        <f t="shared" si="54"/>
        <v>0.3165</v>
      </c>
      <c r="AJ678" s="329">
        <f t="shared" si="55"/>
        <v>2.38821689313025</v>
      </c>
      <c r="AK678" s="329">
        <f t="shared" si="56"/>
        <v>1298.5003698052503</v>
      </c>
      <c r="AL678" s="329">
        <f t="shared" si="59"/>
        <v>1300.8885866983805</v>
      </c>
      <c r="AM678" s="329">
        <f t="shared" si="57"/>
        <v>7.545708983033966</v>
      </c>
    </row>
    <row r="679" spans="33:39" ht="12.75">
      <c r="AG679" s="329">
        <f t="shared" si="58"/>
        <v>1307.180306926858</v>
      </c>
      <c r="AH679" s="324">
        <v>634</v>
      </c>
      <c r="AI679" s="628">
        <f t="shared" si="54"/>
        <v>0.317</v>
      </c>
      <c r="AJ679" s="329">
        <f t="shared" si="55"/>
        <v>2.394451368858</v>
      </c>
      <c r="AK679" s="329">
        <f t="shared" si="56"/>
        <v>1304.785855558</v>
      </c>
      <c r="AL679" s="329">
        <f t="shared" si="59"/>
        <v>1307.180306926858</v>
      </c>
      <c r="AM679" s="329">
        <f t="shared" si="57"/>
        <v>7.553474349709778</v>
      </c>
    </row>
    <row r="680" spans="33:39" ht="12.75">
      <c r="AG680" s="329">
        <f t="shared" si="58"/>
        <v>1313.4923945887188</v>
      </c>
      <c r="AH680" s="324">
        <v>635</v>
      </c>
      <c r="AI680" s="628">
        <f t="shared" si="54"/>
        <v>0.3175</v>
      </c>
      <c r="AJ680" s="329">
        <f t="shared" si="55"/>
        <v>2.40070074496875</v>
      </c>
      <c r="AK680" s="329">
        <f t="shared" si="56"/>
        <v>1311.09169384375</v>
      </c>
      <c r="AL680" s="329">
        <f t="shared" si="59"/>
        <v>1313.4923945887188</v>
      </c>
      <c r="AM680" s="329">
        <f t="shared" si="57"/>
        <v>7.5612621888779525</v>
      </c>
    </row>
    <row r="681" spans="33:39" ht="12.75">
      <c r="AG681" s="329">
        <f t="shared" si="58"/>
        <v>1319.824882766512</v>
      </c>
      <c r="AH681" s="324">
        <v>636</v>
      </c>
      <c r="AI681" s="628">
        <f t="shared" si="54"/>
        <v>0.318</v>
      </c>
      <c r="AJ681" s="329">
        <f t="shared" si="55"/>
        <v>2.4069650545120003</v>
      </c>
      <c r="AK681" s="329">
        <f t="shared" si="56"/>
        <v>1317.417917712</v>
      </c>
      <c r="AL681" s="329">
        <f t="shared" si="59"/>
        <v>1319.824882766512</v>
      </c>
      <c r="AM681" s="329">
        <f t="shared" si="57"/>
        <v>7.56907249846541</v>
      </c>
    </row>
    <row r="682" spans="33:39" ht="12.75">
      <c r="AG682" s="329">
        <f t="shared" si="58"/>
        <v>1326.1778045427873</v>
      </c>
      <c r="AH682" s="324">
        <v>637</v>
      </c>
      <c r="AI682" s="628">
        <f t="shared" si="54"/>
        <v>0.3185</v>
      </c>
      <c r="AJ682" s="329">
        <f t="shared" si="55"/>
        <v>2.41324433053725</v>
      </c>
      <c r="AK682" s="329">
        <f t="shared" si="56"/>
        <v>1323.76456021225</v>
      </c>
      <c r="AL682" s="329">
        <f t="shared" si="59"/>
        <v>1326.1778045427873</v>
      </c>
      <c r="AM682" s="329">
        <f t="shared" si="57"/>
        <v>7.576905276412089</v>
      </c>
    </row>
    <row r="683" spans="33:39" ht="12.75">
      <c r="AG683" s="329">
        <f t="shared" si="58"/>
        <v>1332.551193000094</v>
      </c>
      <c r="AH683" s="324">
        <v>638</v>
      </c>
      <c r="AI683" s="628">
        <f t="shared" si="54"/>
        <v>0.319</v>
      </c>
      <c r="AJ683" s="329">
        <f t="shared" si="55"/>
        <v>2.4195386060939996</v>
      </c>
      <c r="AK683" s="329">
        <f t="shared" si="56"/>
        <v>1330.131654394</v>
      </c>
      <c r="AL683" s="329">
        <f t="shared" si="59"/>
        <v>1332.551193000094</v>
      </c>
      <c r="AM683" s="329">
        <f t="shared" si="57"/>
        <v>7.584760520670845</v>
      </c>
    </row>
    <row r="684" spans="33:39" ht="12.75">
      <c r="AG684" s="329">
        <f t="shared" si="58"/>
        <v>1338.9450812209816</v>
      </c>
      <c r="AH684" s="324">
        <v>639</v>
      </c>
      <c r="AI684" s="628">
        <f t="shared" si="54"/>
        <v>0.3195</v>
      </c>
      <c r="AJ684" s="329">
        <f t="shared" si="55"/>
        <v>2.4258479142317504</v>
      </c>
      <c r="AK684" s="329">
        <f t="shared" si="56"/>
        <v>1336.5192333067498</v>
      </c>
      <c r="AL684" s="329">
        <f t="shared" si="59"/>
        <v>1338.9450812209816</v>
      </c>
      <c r="AM684" s="329">
        <f t="shared" si="57"/>
        <v>7.592638229207356</v>
      </c>
    </row>
    <row r="685" spans="33:39" ht="12.75">
      <c r="AG685" s="329">
        <f t="shared" si="58"/>
        <v>1345.3595022880002</v>
      </c>
      <c r="AH685" s="324">
        <v>640</v>
      </c>
      <c r="AI685" s="628">
        <f t="shared" si="54"/>
        <v>0.32</v>
      </c>
      <c r="AJ685" s="329">
        <f t="shared" si="55"/>
        <v>2.4321722880000003</v>
      </c>
      <c r="AK685" s="329">
        <f t="shared" si="56"/>
        <v>1342.9273300000002</v>
      </c>
      <c r="AL685" s="329">
        <f t="shared" si="59"/>
        <v>1345.3595022880002</v>
      </c>
      <c r="AM685" s="329">
        <f t="shared" si="57"/>
        <v>7.6005384000000005</v>
      </c>
    </row>
    <row r="686" spans="33:39" ht="12.75">
      <c r="AG686" s="329">
        <f t="shared" si="58"/>
        <v>1351.7944892836979</v>
      </c>
      <c r="AH686" s="324">
        <v>641</v>
      </c>
      <c r="AI686" s="628">
        <f aca="true" t="shared" si="60" ref="AI686:AI749">AH686*$AH$43</f>
        <v>0.3205</v>
      </c>
      <c r="AJ686" s="329">
        <f aca="true" t="shared" si="61" ref="AJ686:AJ749">$AJ$35*AI686^3+$AJ$36*AI686^2+$AJ$37*AI686+$AJ$38</f>
        <v>2.43851176044825</v>
      </c>
      <c r="AK686" s="329">
        <f aca="true" t="shared" si="62" ref="AK686:AK749">$AM$35*AI686^3+$AM$36*AI686^2+$AM$37*AI686+$AM$38</f>
        <v>1349.3559775232497</v>
      </c>
      <c r="AL686" s="329">
        <f t="shared" si="59"/>
        <v>1351.7944892836979</v>
      </c>
      <c r="AM686" s="329">
        <f t="shared" si="57"/>
        <v>7.608461031039781</v>
      </c>
    </row>
    <row r="687" spans="33:39" ht="12.75">
      <c r="AG687" s="329">
        <f t="shared" si="58"/>
        <v>1358.250075290626</v>
      </c>
      <c r="AH687" s="324">
        <v>642</v>
      </c>
      <c r="AI687" s="628">
        <f t="shared" si="60"/>
        <v>0.321</v>
      </c>
      <c r="AJ687" s="329">
        <f t="shared" si="61"/>
        <v>2.4448663646260003</v>
      </c>
      <c r="AK687" s="329">
        <f t="shared" si="62"/>
        <v>1355.805208926</v>
      </c>
      <c r="AL687" s="329">
        <f t="shared" si="59"/>
        <v>1358.250075290626</v>
      </c>
      <c r="AM687" s="329">
        <f aca="true" t="shared" si="63" ref="AM687:AM750">AJ687/AI687</f>
        <v>7.616406120330219</v>
      </c>
    </row>
    <row r="688" spans="33:39" ht="12.75">
      <c r="AG688" s="329">
        <f aca="true" t="shared" si="64" ref="AG688:AG751">AL688</f>
        <v>1364.7262933913328</v>
      </c>
      <c r="AH688" s="324">
        <v>643</v>
      </c>
      <c r="AI688" s="628">
        <f t="shared" si="60"/>
        <v>0.3215</v>
      </c>
      <c r="AJ688" s="329">
        <f t="shared" si="61"/>
        <v>2.4512361335827504</v>
      </c>
      <c r="AK688" s="329">
        <f t="shared" si="62"/>
        <v>1362.27505725775</v>
      </c>
      <c r="AL688" s="329">
        <f t="shared" si="59"/>
        <v>1364.7262933913328</v>
      </c>
      <c r="AM688" s="329">
        <f t="shared" si="63"/>
        <v>7.624373665887248</v>
      </c>
    </row>
    <row r="689" spans="33:39" ht="12.75">
      <c r="AG689" s="329">
        <f t="shared" si="64"/>
        <v>1371.2231766683683</v>
      </c>
      <c r="AH689" s="324">
        <v>644</v>
      </c>
      <c r="AI689" s="628">
        <f t="shared" si="60"/>
        <v>0.322</v>
      </c>
      <c r="AJ689" s="329">
        <f t="shared" si="61"/>
        <v>2.457621100368</v>
      </c>
      <c r="AK689" s="329">
        <f t="shared" si="62"/>
        <v>1368.7655555680003</v>
      </c>
      <c r="AL689" s="329">
        <f aca="true" t="shared" si="65" ref="AL689:AL752">AJ689+AK689</f>
        <v>1371.2231766683683</v>
      </c>
      <c r="AM689" s="329">
        <f t="shared" si="63"/>
        <v>7.632363665739131</v>
      </c>
    </row>
    <row r="690" spans="33:39" ht="12.75">
      <c r="AG690" s="329">
        <f t="shared" si="64"/>
        <v>1377.7407582042815</v>
      </c>
      <c r="AH690" s="324">
        <v>645</v>
      </c>
      <c r="AI690" s="628">
        <f t="shared" si="60"/>
        <v>0.3225</v>
      </c>
      <c r="AJ690" s="329">
        <f t="shared" si="61"/>
        <v>2.4640212980312506</v>
      </c>
      <c r="AK690" s="329">
        <f t="shared" si="62"/>
        <v>1375.2767369062503</v>
      </c>
      <c r="AL690" s="329">
        <f t="shared" si="65"/>
        <v>1377.7407582042815</v>
      </c>
      <c r="AM690" s="329">
        <f t="shared" si="63"/>
        <v>7.640376117926358</v>
      </c>
    </row>
    <row r="691" spans="33:39" ht="12.75">
      <c r="AG691" s="329">
        <f t="shared" si="64"/>
        <v>1384.2790710816223</v>
      </c>
      <c r="AH691" s="324">
        <v>646</v>
      </c>
      <c r="AI691" s="628">
        <f t="shared" si="60"/>
        <v>0.323</v>
      </c>
      <c r="AJ691" s="329">
        <f t="shared" si="61"/>
        <v>2.4704367596220007</v>
      </c>
      <c r="AK691" s="329">
        <f t="shared" si="62"/>
        <v>1381.8086343220002</v>
      </c>
      <c r="AL691" s="329">
        <f t="shared" si="65"/>
        <v>1384.2790710816223</v>
      </c>
      <c r="AM691" s="329">
        <f t="shared" si="63"/>
        <v>7.64841102050155</v>
      </c>
    </row>
    <row r="692" spans="33:39" ht="12.75">
      <c r="AG692" s="329">
        <f t="shared" si="64"/>
        <v>1390.83814838294</v>
      </c>
      <c r="AH692" s="324">
        <v>647</v>
      </c>
      <c r="AI692" s="628">
        <f t="shared" si="60"/>
        <v>0.3235</v>
      </c>
      <c r="AJ692" s="329">
        <f t="shared" si="61"/>
        <v>2.4768675181897506</v>
      </c>
      <c r="AK692" s="329">
        <f t="shared" si="62"/>
        <v>1388.3612808647504</v>
      </c>
      <c r="AL692" s="329">
        <f t="shared" si="65"/>
        <v>1390.83814838294</v>
      </c>
      <c r="AM692" s="329">
        <f t="shared" si="63"/>
        <v>7.6564683715293675</v>
      </c>
    </row>
    <row r="693" spans="33:39" ht="12.75">
      <c r="AG693" s="329">
        <f t="shared" si="64"/>
        <v>1397.4180231907837</v>
      </c>
      <c r="AH693" s="324">
        <v>648</v>
      </c>
      <c r="AI693" s="628">
        <f t="shared" si="60"/>
        <v>0.324</v>
      </c>
      <c r="AJ693" s="329">
        <f t="shared" si="61"/>
        <v>2.4833136067840003</v>
      </c>
      <c r="AK693" s="329">
        <f t="shared" si="62"/>
        <v>1394.9347095839998</v>
      </c>
      <c r="AL693" s="329">
        <f t="shared" si="65"/>
        <v>1397.4180231907837</v>
      </c>
      <c r="AM693" s="329">
        <f t="shared" si="63"/>
        <v>7.66454816908642</v>
      </c>
    </row>
    <row r="694" spans="33:39" ht="12.75">
      <c r="AG694" s="329">
        <f t="shared" si="64"/>
        <v>1404.0187285877043</v>
      </c>
      <c r="AH694" s="324">
        <v>649</v>
      </c>
      <c r="AI694" s="628">
        <f t="shared" si="60"/>
        <v>0.3245</v>
      </c>
      <c r="AJ694" s="329">
        <f t="shared" si="61"/>
        <v>2.48977505845425</v>
      </c>
      <c r="AK694" s="329">
        <f t="shared" si="62"/>
        <v>1401.5289535292502</v>
      </c>
      <c r="AL694" s="329">
        <f t="shared" si="65"/>
        <v>1404.0187285877043</v>
      </c>
      <c r="AM694" s="329">
        <f t="shared" si="63"/>
        <v>7.672650411261172</v>
      </c>
    </row>
    <row r="695" spans="33:39" ht="12.75">
      <c r="AG695" s="329">
        <f t="shared" si="64"/>
        <v>1410.6402976562506</v>
      </c>
      <c r="AH695" s="324">
        <v>650</v>
      </c>
      <c r="AI695" s="628">
        <f t="shared" si="60"/>
        <v>0.325</v>
      </c>
      <c r="AJ695" s="329">
        <f t="shared" si="61"/>
        <v>2.4962519062500004</v>
      </c>
      <c r="AK695" s="329">
        <f t="shared" si="62"/>
        <v>1408.1440457500005</v>
      </c>
      <c r="AL695" s="329">
        <f t="shared" si="65"/>
        <v>1410.6402976562506</v>
      </c>
      <c r="AM695" s="329">
        <f t="shared" si="63"/>
        <v>7.680775096153847</v>
      </c>
    </row>
    <row r="696" spans="33:39" ht="12.75">
      <c r="AG696" s="329">
        <f t="shared" si="64"/>
        <v>1417.2827634789712</v>
      </c>
      <c r="AH696" s="324">
        <v>651</v>
      </c>
      <c r="AI696" s="628">
        <f t="shared" si="60"/>
        <v>0.3255</v>
      </c>
      <c r="AJ696" s="329">
        <f t="shared" si="61"/>
        <v>2.50274418322075</v>
      </c>
      <c r="AK696" s="329">
        <f t="shared" si="62"/>
        <v>1414.7800192957504</v>
      </c>
      <c r="AL696" s="329">
        <f t="shared" si="65"/>
        <v>1417.2827634789712</v>
      </c>
      <c r="AM696" s="329">
        <f t="shared" si="63"/>
        <v>7.688922221876344</v>
      </c>
    </row>
    <row r="697" spans="33:39" ht="12.75">
      <c r="AG697" s="329">
        <f t="shared" si="64"/>
        <v>1423.9461591384163</v>
      </c>
      <c r="AH697" s="324">
        <v>652</v>
      </c>
      <c r="AI697" s="628">
        <f t="shared" si="60"/>
        <v>0.326</v>
      </c>
      <c r="AJ697" s="329">
        <f t="shared" si="61"/>
        <v>2.509251922416</v>
      </c>
      <c r="AK697" s="329">
        <f t="shared" si="62"/>
        <v>1421.4369072160002</v>
      </c>
      <c r="AL697" s="329">
        <f t="shared" si="65"/>
        <v>1423.9461591384163</v>
      </c>
      <c r="AM697" s="329">
        <f t="shared" si="63"/>
        <v>7.697091786552146</v>
      </c>
    </row>
    <row r="698" spans="33:39" ht="12.75">
      <c r="AG698" s="329">
        <f t="shared" si="64"/>
        <v>1430.6305177171353</v>
      </c>
      <c r="AH698" s="324">
        <v>653</v>
      </c>
      <c r="AI698" s="628">
        <f t="shared" si="60"/>
        <v>0.3265</v>
      </c>
      <c r="AJ698" s="329">
        <f t="shared" si="61"/>
        <v>2.51577515688525</v>
      </c>
      <c r="AK698" s="329">
        <f t="shared" si="62"/>
        <v>1428.11474256025</v>
      </c>
      <c r="AL698" s="329">
        <f t="shared" si="65"/>
        <v>1430.6305177171353</v>
      </c>
      <c r="AM698" s="329">
        <f t="shared" si="63"/>
        <v>7.705283788316233</v>
      </c>
    </row>
    <row r="699" spans="33:39" ht="12.75">
      <c r="AG699" s="329">
        <f t="shared" si="64"/>
        <v>1437.3358722976784</v>
      </c>
      <c r="AH699" s="324">
        <v>654</v>
      </c>
      <c r="AI699" s="628">
        <f t="shared" si="60"/>
        <v>0.327</v>
      </c>
      <c r="AJ699" s="329">
        <f t="shared" si="61"/>
        <v>2.5223139196780004</v>
      </c>
      <c r="AK699" s="329">
        <f t="shared" si="62"/>
        <v>1434.8135583780004</v>
      </c>
      <c r="AL699" s="329">
        <f t="shared" si="65"/>
        <v>1437.3358722976784</v>
      </c>
      <c r="AM699" s="329">
        <f t="shared" si="63"/>
        <v>7.713498225314986</v>
      </c>
    </row>
    <row r="700" spans="33:39" ht="12.75">
      <c r="AG700" s="329">
        <f t="shared" si="64"/>
        <v>1444.0622559625942</v>
      </c>
      <c r="AH700" s="324">
        <v>655</v>
      </c>
      <c r="AI700" s="628">
        <f t="shared" si="60"/>
        <v>0.3275</v>
      </c>
      <c r="AJ700" s="329">
        <f t="shared" si="61"/>
        <v>2.5288682438437506</v>
      </c>
      <c r="AK700" s="329">
        <f t="shared" si="62"/>
        <v>1441.5333877187504</v>
      </c>
      <c r="AL700" s="329">
        <f t="shared" si="65"/>
        <v>1444.0622559625942</v>
      </c>
      <c r="AM700" s="329">
        <f t="shared" si="63"/>
        <v>7.721735095706109</v>
      </c>
    </row>
    <row r="701" spans="33:39" ht="12.75">
      <c r="AG701" s="329">
        <f t="shared" si="64"/>
        <v>1450.8097017944324</v>
      </c>
      <c r="AH701" s="324">
        <v>656</v>
      </c>
      <c r="AI701" s="628">
        <f t="shared" si="60"/>
        <v>0.328</v>
      </c>
      <c r="AJ701" s="329">
        <f t="shared" si="61"/>
        <v>2.5354381624320004</v>
      </c>
      <c r="AK701" s="329">
        <f t="shared" si="62"/>
        <v>1448.2742636320004</v>
      </c>
      <c r="AL701" s="329">
        <f t="shared" si="65"/>
        <v>1450.8097017944324</v>
      </c>
      <c r="AM701" s="329">
        <f t="shared" si="63"/>
        <v>7.729994397658538</v>
      </c>
    </row>
    <row r="702" spans="33:39" ht="12.75">
      <c r="AG702" s="329">
        <f t="shared" si="64"/>
        <v>1457.5782428757423</v>
      </c>
      <c r="AH702" s="324">
        <v>657</v>
      </c>
      <c r="AI702" s="628">
        <f t="shared" si="60"/>
        <v>0.3285</v>
      </c>
      <c r="AJ702" s="329">
        <f t="shared" si="61"/>
        <v>2.54202370849225</v>
      </c>
      <c r="AK702" s="329">
        <f t="shared" si="62"/>
        <v>1455.03621916725</v>
      </c>
      <c r="AL702" s="329">
        <f t="shared" si="65"/>
        <v>1457.5782428757423</v>
      </c>
      <c r="AM702" s="329">
        <f t="shared" si="63"/>
        <v>7.738276129352359</v>
      </c>
    </row>
    <row r="703" spans="33:39" ht="12.75">
      <c r="AG703" s="329">
        <f t="shared" si="64"/>
        <v>1464.3679122890742</v>
      </c>
      <c r="AH703" s="324">
        <v>658</v>
      </c>
      <c r="AI703" s="628">
        <f t="shared" si="60"/>
        <v>0.329</v>
      </c>
      <c r="AJ703" s="329">
        <f t="shared" si="61"/>
        <v>2.5486249150740004</v>
      </c>
      <c r="AK703" s="329">
        <f t="shared" si="62"/>
        <v>1461.8192873740002</v>
      </c>
      <c r="AL703" s="329">
        <f t="shared" si="65"/>
        <v>1464.3679122890742</v>
      </c>
      <c r="AM703" s="329">
        <f t="shared" si="63"/>
        <v>7.746580288978724</v>
      </c>
    </row>
    <row r="704" spans="33:39" ht="12.75">
      <c r="AG704" s="329">
        <f t="shared" si="64"/>
        <v>1471.1787431169766</v>
      </c>
      <c r="AH704" s="324">
        <v>659</v>
      </c>
      <c r="AI704" s="628">
        <f t="shared" si="60"/>
        <v>0.3295</v>
      </c>
      <c r="AJ704" s="329">
        <f t="shared" si="61"/>
        <v>2.55524181522675</v>
      </c>
      <c r="AK704" s="329">
        <f t="shared" si="62"/>
        <v>1468.62350130175</v>
      </c>
      <c r="AL704" s="329">
        <f t="shared" si="65"/>
        <v>1471.1787431169766</v>
      </c>
      <c r="AM704" s="329">
        <f t="shared" si="63"/>
        <v>7.754906874739757</v>
      </c>
    </row>
    <row r="705" spans="33:39" ht="12.75">
      <c r="AG705" s="329">
        <f t="shared" si="64"/>
        <v>1478.010768442</v>
      </c>
      <c r="AH705" s="324">
        <v>660</v>
      </c>
      <c r="AI705" s="628">
        <f t="shared" si="60"/>
        <v>0.33</v>
      </c>
      <c r="AJ705" s="329">
        <f t="shared" si="61"/>
        <v>2.561874442</v>
      </c>
      <c r="AK705" s="329">
        <f t="shared" si="62"/>
        <v>1475.4488939999999</v>
      </c>
      <c r="AL705" s="329">
        <f t="shared" si="65"/>
        <v>1478.010768442</v>
      </c>
      <c r="AM705" s="329">
        <f t="shared" si="63"/>
        <v>7.763255884848485</v>
      </c>
    </row>
    <row r="706" spans="33:39" ht="12.75">
      <c r="AG706" s="329">
        <f t="shared" si="64"/>
        <v>1484.8640213466938</v>
      </c>
      <c r="AH706" s="324">
        <v>661</v>
      </c>
      <c r="AI706" s="628">
        <f t="shared" si="60"/>
        <v>0.3305</v>
      </c>
      <c r="AJ706" s="329">
        <f t="shared" si="61"/>
        <v>2.5685228284432506</v>
      </c>
      <c r="AK706" s="329">
        <f t="shared" si="62"/>
        <v>1482.2954985182505</v>
      </c>
      <c r="AL706" s="329">
        <f t="shared" si="65"/>
        <v>1484.8640213466938</v>
      </c>
      <c r="AM706" s="329">
        <f t="shared" si="63"/>
        <v>7.771627317528746</v>
      </c>
    </row>
    <row r="707" spans="33:39" ht="12.75">
      <c r="AG707" s="329">
        <f t="shared" si="64"/>
        <v>1491.7385349136061</v>
      </c>
      <c r="AH707" s="324">
        <v>662</v>
      </c>
      <c r="AI707" s="628">
        <f t="shared" si="60"/>
        <v>0.331</v>
      </c>
      <c r="AJ707" s="329">
        <f t="shared" si="61"/>
        <v>2.5751870076060004</v>
      </c>
      <c r="AK707" s="329">
        <f t="shared" si="62"/>
        <v>1489.1633479060001</v>
      </c>
      <c r="AL707" s="329">
        <f t="shared" si="65"/>
        <v>1491.7385349136061</v>
      </c>
      <c r="AM707" s="329">
        <f t="shared" si="63"/>
        <v>7.780021171015107</v>
      </c>
    </row>
    <row r="708" spans="33:39" ht="12.75">
      <c r="AG708" s="329">
        <f t="shared" si="64"/>
        <v>1498.634342225288</v>
      </c>
      <c r="AH708" s="324">
        <v>663</v>
      </c>
      <c r="AI708" s="628">
        <f t="shared" si="60"/>
        <v>0.3315</v>
      </c>
      <c r="AJ708" s="329">
        <f t="shared" si="61"/>
        <v>2.5818670125377503</v>
      </c>
      <c r="AK708" s="329">
        <f t="shared" si="62"/>
        <v>1496.0524752127503</v>
      </c>
      <c r="AL708" s="329">
        <f t="shared" si="65"/>
        <v>1498.634342225288</v>
      </c>
      <c r="AM708" s="329">
        <f t="shared" si="63"/>
        <v>7.788437443552791</v>
      </c>
    </row>
    <row r="709" spans="33:39" ht="12.75">
      <c r="AG709" s="329">
        <f t="shared" si="64"/>
        <v>1505.5514763642884</v>
      </c>
      <c r="AH709" s="324">
        <v>664</v>
      </c>
      <c r="AI709" s="628">
        <f t="shared" si="60"/>
        <v>0.332</v>
      </c>
      <c r="AJ709" s="329">
        <f t="shared" si="61"/>
        <v>2.5885628762880004</v>
      </c>
      <c r="AK709" s="329">
        <f t="shared" si="62"/>
        <v>1502.9629134880004</v>
      </c>
      <c r="AL709" s="329">
        <f t="shared" si="65"/>
        <v>1505.5514763642884</v>
      </c>
      <c r="AM709" s="329">
        <f t="shared" si="63"/>
        <v>7.796876133397591</v>
      </c>
    </row>
    <row r="710" spans="33:39" ht="12.75">
      <c r="AG710" s="329">
        <f t="shared" si="64"/>
        <v>1512.4899704131562</v>
      </c>
      <c r="AH710" s="324">
        <v>665</v>
      </c>
      <c r="AI710" s="628">
        <f t="shared" si="60"/>
        <v>0.3325</v>
      </c>
      <c r="AJ710" s="329">
        <f t="shared" si="61"/>
        <v>2.5952746319062503</v>
      </c>
      <c r="AK710" s="329">
        <f t="shared" si="62"/>
        <v>1509.89469578125</v>
      </c>
      <c r="AL710" s="329">
        <f t="shared" si="65"/>
        <v>1512.4899704131562</v>
      </c>
      <c r="AM710" s="329">
        <f t="shared" si="63"/>
        <v>7.80533723881579</v>
      </c>
    </row>
    <row r="711" spans="33:39" ht="12.75">
      <c r="AG711" s="329">
        <f t="shared" si="64"/>
        <v>1519.4498574544423</v>
      </c>
      <c r="AH711" s="324">
        <v>666</v>
      </c>
      <c r="AI711" s="628">
        <f t="shared" si="60"/>
        <v>0.333</v>
      </c>
      <c r="AJ711" s="329">
        <f t="shared" si="61"/>
        <v>2.6020023124420004</v>
      </c>
      <c r="AK711" s="329">
        <f t="shared" si="62"/>
        <v>1516.8478551420003</v>
      </c>
      <c r="AL711" s="329">
        <f t="shared" si="65"/>
        <v>1519.4498574544423</v>
      </c>
      <c r="AM711" s="329">
        <f t="shared" si="63"/>
        <v>7.813820758084085</v>
      </c>
    </row>
    <row r="712" spans="33:39" ht="12.75">
      <c r="AG712" s="329">
        <f t="shared" si="64"/>
        <v>1526.4311705706948</v>
      </c>
      <c r="AH712" s="324">
        <v>667</v>
      </c>
      <c r="AI712" s="628">
        <f t="shared" si="60"/>
        <v>0.3335</v>
      </c>
      <c r="AJ712" s="329">
        <f t="shared" si="61"/>
        <v>2.60874595094475</v>
      </c>
      <c r="AK712" s="329">
        <f t="shared" si="62"/>
        <v>1523.82242461975</v>
      </c>
      <c r="AL712" s="329">
        <f t="shared" si="65"/>
        <v>1526.4311705706948</v>
      </c>
      <c r="AM712" s="329">
        <f t="shared" si="63"/>
        <v>7.822326689489505</v>
      </c>
    </row>
    <row r="713" spans="33:39" ht="12.75">
      <c r="AG713" s="329">
        <f t="shared" si="64"/>
        <v>1533.4339428444644</v>
      </c>
      <c r="AH713" s="324">
        <v>668</v>
      </c>
      <c r="AI713" s="628">
        <f t="shared" si="60"/>
        <v>0.334</v>
      </c>
      <c r="AJ713" s="329">
        <f t="shared" si="61"/>
        <v>2.6155055804640006</v>
      </c>
      <c r="AK713" s="329">
        <f t="shared" si="62"/>
        <v>1530.8184372640003</v>
      </c>
      <c r="AL713" s="329">
        <f t="shared" si="65"/>
        <v>1533.4339428444644</v>
      </c>
      <c r="AM713" s="329">
        <f t="shared" si="63"/>
        <v>7.830855031329342</v>
      </c>
    </row>
    <row r="714" spans="33:39" ht="12.75">
      <c r="AG714" s="329">
        <f t="shared" si="64"/>
        <v>1540.4582073582994</v>
      </c>
      <c r="AH714" s="324">
        <v>669</v>
      </c>
      <c r="AI714" s="628">
        <f t="shared" si="60"/>
        <v>0.3345</v>
      </c>
      <c r="AJ714" s="329">
        <f t="shared" si="61"/>
        <v>2.6222812340492503</v>
      </c>
      <c r="AK714" s="329">
        <f t="shared" si="62"/>
        <v>1537.8359261242501</v>
      </c>
      <c r="AL714" s="329">
        <f t="shared" si="65"/>
        <v>1540.4582073582994</v>
      </c>
      <c r="AM714" s="329">
        <f t="shared" si="63"/>
        <v>7.839405781911061</v>
      </c>
    </row>
    <row r="715" spans="33:39" ht="12.75">
      <c r="AG715" s="329">
        <f t="shared" si="64"/>
        <v>1547.5039971947506</v>
      </c>
      <c r="AH715" s="324">
        <v>670</v>
      </c>
      <c r="AI715" s="628">
        <f t="shared" si="60"/>
        <v>0.335</v>
      </c>
      <c r="AJ715" s="329">
        <f t="shared" si="61"/>
        <v>2.6290729447500003</v>
      </c>
      <c r="AK715" s="329">
        <f t="shared" si="62"/>
        <v>1544.8749242500005</v>
      </c>
      <c r="AL715" s="329">
        <f t="shared" si="65"/>
        <v>1547.5039971947506</v>
      </c>
      <c r="AM715" s="329">
        <f t="shared" si="63"/>
        <v>7.847978939552239</v>
      </c>
    </row>
    <row r="716" spans="33:39" ht="12.75">
      <c r="AG716" s="329">
        <f t="shared" si="64"/>
        <v>1554.571345436366</v>
      </c>
      <c r="AH716" s="324">
        <v>671</v>
      </c>
      <c r="AI716" s="628">
        <f t="shared" si="60"/>
        <v>0.3355</v>
      </c>
      <c r="AJ716" s="329">
        <f t="shared" si="61"/>
        <v>2.6358807456157503</v>
      </c>
      <c r="AK716" s="329">
        <f t="shared" si="62"/>
        <v>1551.9354646907502</v>
      </c>
      <c r="AL716" s="329">
        <f t="shared" si="65"/>
        <v>1554.571345436366</v>
      </c>
      <c r="AM716" s="329">
        <f t="shared" si="63"/>
        <v>7.856574502580477</v>
      </c>
    </row>
    <row r="717" spans="33:39" ht="12.75">
      <c r="AG717" s="329">
        <f t="shared" si="64"/>
        <v>1561.6602851656962</v>
      </c>
      <c r="AH717" s="324">
        <v>672</v>
      </c>
      <c r="AI717" s="628">
        <f t="shared" si="60"/>
        <v>0.336</v>
      </c>
      <c r="AJ717" s="329">
        <f t="shared" si="61"/>
        <v>2.6427046696960006</v>
      </c>
      <c r="AK717" s="329">
        <f t="shared" si="62"/>
        <v>1559.0175804960002</v>
      </c>
      <c r="AL717" s="329">
        <f t="shared" si="65"/>
        <v>1561.6602851656962</v>
      </c>
      <c r="AM717" s="329">
        <f t="shared" si="63"/>
        <v>7.865192469333334</v>
      </c>
    </row>
    <row r="718" spans="33:39" ht="12.75">
      <c r="AG718" s="329">
        <f t="shared" si="64"/>
        <v>1568.7708494652907</v>
      </c>
      <c r="AH718" s="324">
        <v>673</v>
      </c>
      <c r="AI718" s="628">
        <f t="shared" si="60"/>
        <v>0.3365</v>
      </c>
      <c r="AJ718" s="329">
        <f t="shared" si="61"/>
        <v>2.6495447500402505</v>
      </c>
      <c r="AK718" s="329">
        <f t="shared" si="62"/>
        <v>1566.1213047152505</v>
      </c>
      <c r="AL718" s="329">
        <f t="shared" si="65"/>
        <v>1568.7708494652907</v>
      </c>
      <c r="AM718" s="329">
        <f t="shared" si="63"/>
        <v>7.873832838158248</v>
      </c>
    </row>
    <row r="719" spans="33:39" ht="12.75">
      <c r="AG719" s="329">
        <f t="shared" si="64"/>
        <v>1575.9030714176984</v>
      </c>
      <c r="AH719" s="324">
        <v>674</v>
      </c>
      <c r="AI719" s="628">
        <f t="shared" si="60"/>
        <v>0.337</v>
      </c>
      <c r="AJ719" s="329">
        <f t="shared" si="61"/>
        <v>2.656401019698001</v>
      </c>
      <c r="AK719" s="329">
        <f t="shared" si="62"/>
        <v>1573.2466703980003</v>
      </c>
      <c r="AL719" s="329">
        <f t="shared" si="65"/>
        <v>1575.9030714176984</v>
      </c>
      <c r="AM719" s="329">
        <f t="shared" si="63"/>
        <v>7.882495607412465</v>
      </c>
    </row>
    <row r="720" spans="33:39" ht="12.75">
      <c r="AG720" s="329">
        <f t="shared" si="64"/>
        <v>1583.056984105469</v>
      </c>
      <c r="AH720" s="324">
        <v>675</v>
      </c>
      <c r="AI720" s="628">
        <f t="shared" si="60"/>
        <v>0.3375</v>
      </c>
      <c r="AJ720" s="329">
        <f t="shared" si="61"/>
        <v>2.6632735117187503</v>
      </c>
      <c r="AK720" s="329">
        <f t="shared" si="62"/>
        <v>1580.3937105937503</v>
      </c>
      <c r="AL720" s="329">
        <f t="shared" si="65"/>
        <v>1583.056984105469</v>
      </c>
      <c r="AM720" s="329">
        <f t="shared" si="63"/>
        <v>7.8911807754629635</v>
      </c>
    </row>
    <row r="721" spans="33:39" ht="12.75">
      <c r="AG721" s="329">
        <f t="shared" si="64"/>
        <v>1590.2326206111522</v>
      </c>
      <c r="AH721" s="324">
        <v>676</v>
      </c>
      <c r="AI721" s="628">
        <f t="shared" si="60"/>
        <v>0.338</v>
      </c>
      <c r="AJ721" s="329">
        <f t="shared" si="61"/>
        <v>2.6701622591520002</v>
      </c>
      <c r="AK721" s="329">
        <f t="shared" si="62"/>
        <v>1587.5624583520002</v>
      </c>
      <c r="AL721" s="329">
        <f t="shared" si="65"/>
        <v>1590.2326206111522</v>
      </c>
      <c r="AM721" s="329">
        <f t="shared" si="63"/>
        <v>7.899888340686391</v>
      </c>
    </row>
    <row r="722" spans="33:39" ht="12.75">
      <c r="AG722" s="329">
        <f t="shared" si="64"/>
        <v>1597.4300140172975</v>
      </c>
      <c r="AH722" s="324">
        <v>677</v>
      </c>
      <c r="AI722" s="628">
        <f t="shared" si="60"/>
        <v>0.3385</v>
      </c>
      <c r="AJ722" s="329">
        <f t="shared" si="61"/>
        <v>2.6770672950472503</v>
      </c>
      <c r="AK722" s="329">
        <f t="shared" si="62"/>
        <v>1594.7529467222503</v>
      </c>
      <c r="AL722" s="329">
        <f t="shared" si="65"/>
        <v>1597.4300140172975</v>
      </c>
      <c r="AM722" s="329">
        <f t="shared" si="63"/>
        <v>7.908618301468981</v>
      </c>
    </row>
    <row r="723" spans="33:39" ht="12.75">
      <c r="AG723" s="329">
        <f t="shared" si="64"/>
        <v>1604.6491974064545</v>
      </c>
      <c r="AH723" s="324">
        <v>678</v>
      </c>
      <c r="AI723" s="628">
        <f t="shared" si="60"/>
        <v>0.339</v>
      </c>
      <c r="AJ723" s="329">
        <f t="shared" si="61"/>
        <v>2.683988652454001</v>
      </c>
      <c r="AK723" s="329">
        <f t="shared" si="62"/>
        <v>1601.9652087540005</v>
      </c>
      <c r="AL723" s="329">
        <f t="shared" si="65"/>
        <v>1604.6491974064545</v>
      </c>
      <c r="AM723" s="329">
        <f t="shared" si="63"/>
        <v>7.917370656206492</v>
      </c>
    </row>
    <row r="724" spans="33:39" ht="12.75">
      <c r="AG724" s="329">
        <f t="shared" si="64"/>
        <v>1611.8902038611723</v>
      </c>
      <c r="AH724" s="324">
        <v>679</v>
      </c>
      <c r="AI724" s="628">
        <f t="shared" si="60"/>
        <v>0.3395</v>
      </c>
      <c r="AJ724" s="329">
        <f t="shared" si="61"/>
        <v>2.6909263644217503</v>
      </c>
      <c r="AK724" s="329">
        <f t="shared" si="62"/>
        <v>1609.1992774967505</v>
      </c>
      <c r="AL724" s="329">
        <f t="shared" si="65"/>
        <v>1611.8902038611723</v>
      </c>
      <c r="AM724" s="329">
        <f t="shared" si="63"/>
        <v>7.926145403304124</v>
      </c>
    </row>
    <row r="725" spans="33:39" ht="12.75">
      <c r="AG725" s="329">
        <f t="shared" si="64"/>
        <v>1619.1530664640006</v>
      </c>
      <c r="AH725" s="324">
        <v>680</v>
      </c>
      <c r="AI725" s="628">
        <f t="shared" si="60"/>
        <v>0.34</v>
      </c>
      <c r="AJ725" s="329">
        <f t="shared" si="61"/>
        <v>2.6978804640000003</v>
      </c>
      <c r="AK725" s="329">
        <f t="shared" si="62"/>
        <v>1616.4551860000006</v>
      </c>
      <c r="AL725" s="329">
        <f t="shared" si="65"/>
        <v>1619.1530664640006</v>
      </c>
      <c r="AM725" s="329">
        <f t="shared" si="63"/>
        <v>7.934942541176471</v>
      </c>
    </row>
    <row r="726" spans="33:39" ht="12.75">
      <c r="AG726" s="329">
        <f t="shared" si="64"/>
        <v>1626.4378182974885</v>
      </c>
      <c r="AH726" s="324">
        <v>681</v>
      </c>
      <c r="AI726" s="628">
        <f t="shared" si="60"/>
        <v>0.3405</v>
      </c>
      <c r="AJ726" s="329">
        <f t="shared" si="61"/>
        <v>2.704850984238251</v>
      </c>
      <c r="AK726" s="329">
        <f t="shared" si="62"/>
        <v>1623.7329673132504</v>
      </c>
      <c r="AL726" s="329">
        <f t="shared" si="65"/>
        <v>1626.4378182974885</v>
      </c>
      <c r="AM726" s="329">
        <f t="shared" si="63"/>
        <v>7.943762068247432</v>
      </c>
    </row>
    <row r="727" spans="33:39" ht="12.75">
      <c r="AG727" s="329">
        <f t="shared" si="64"/>
        <v>1633.7444924441863</v>
      </c>
      <c r="AH727" s="324">
        <v>682</v>
      </c>
      <c r="AI727" s="628">
        <f t="shared" si="60"/>
        <v>0.341</v>
      </c>
      <c r="AJ727" s="329">
        <f t="shared" si="61"/>
        <v>2.7118379581860004</v>
      </c>
      <c r="AK727" s="329">
        <f t="shared" si="62"/>
        <v>1631.0326544860004</v>
      </c>
      <c r="AL727" s="329">
        <f t="shared" si="65"/>
        <v>1633.7444924441863</v>
      </c>
      <c r="AM727" s="329">
        <f t="shared" si="63"/>
        <v>7.952603982950147</v>
      </c>
    </row>
    <row r="728" spans="33:39" ht="12.75">
      <c r="AG728" s="329">
        <f t="shared" si="64"/>
        <v>1641.073121986643</v>
      </c>
      <c r="AH728" s="324">
        <v>683</v>
      </c>
      <c r="AI728" s="628">
        <f t="shared" si="60"/>
        <v>0.3415</v>
      </c>
      <c r="AJ728" s="329">
        <f t="shared" si="61"/>
        <v>2.7188414188927505</v>
      </c>
      <c r="AK728" s="329">
        <f t="shared" si="62"/>
        <v>1638.3542805677503</v>
      </c>
      <c r="AL728" s="329">
        <f t="shared" si="65"/>
        <v>1641.073121986643</v>
      </c>
      <c r="AM728" s="329">
        <f t="shared" si="63"/>
        <v>7.961468283726941</v>
      </c>
    </row>
    <row r="729" spans="33:39" ht="12.75">
      <c r="AG729" s="329">
        <f t="shared" si="64"/>
        <v>1648.4237400074082</v>
      </c>
      <c r="AH729" s="324">
        <v>684</v>
      </c>
      <c r="AI729" s="628">
        <f t="shared" si="60"/>
        <v>0.342</v>
      </c>
      <c r="AJ729" s="329">
        <f t="shared" si="61"/>
        <v>2.7258613994080005</v>
      </c>
      <c r="AK729" s="329">
        <f t="shared" si="62"/>
        <v>1645.6978786080003</v>
      </c>
      <c r="AL729" s="329">
        <f t="shared" si="65"/>
        <v>1648.4237400074082</v>
      </c>
      <c r="AM729" s="329">
        <f t="shared" si="63"/>
        <v>7.97035496902924</v>
      </c>
    </row>
    <row r="730" spans="33:39" ht="12.75">
      <c r="AG730" s="329">
        <f t="shared" si="64"/>
        <v>1655.7963795890316</v>
      </c>
      <c r="AH730" s="324">
        <v>685</v>
      </c>
      <c r="AI730" s="628">
        <f t="shared" si="60"/>
        <v>0.3425</v>
      </c>
      <c r="AJ730" s="329">
        <f t="shared" si="61"/>
        <v>2.7328979327812504</v>
      </c>
      <c r="AK730" s="329">
        <f t="shared" si="62"/>
        <v>1653.0634816562504</v>
      </c>
      <c r="AL730" s="329">
        <f t="shared" si="65"/>
        <v>1655.7963795890316</v>
      </c>
      <c r="AM730" s="329">
        <f t="shared" si="63"/>
        <v>7.9792640373175185</v>
      </c>
    </row>
    <row r="731" spans="33:39" ht="12.75">
      <c r="AG731" s="329">
        <f t="shared" si="64"/>
        <v>1663.1910738140623</v>
      </c>
      <c r="AH731" s="324">
        <v>686</v>
      </c>
      <c r="AI731" s="628">
        <f t="shared" si="60"/>
        <v>0.343</v>
      </c>
      <c r="AJ731" s="329">
        <f t="shared" si="61"/>
        <v>2.739951052062</v>
      </c>
      <c r="AK731" s="329">
        <f t="shared" si="62"/>
        <v>1660.4511227620003</v>
      </c>
      <c r="AL731" s="329">
        <f t="shared" si="65"/>
        <v>1663.1910738140623</v>
      </c>
      <c r="AM731" s="329">
        <f t="shared" si="63"/>
        <v>7.988195487061224</v>
      </c>
    </row>
    <row r="732" spans="33:39" ht="12.75">
      <c r="AG732" s="329">
        <f t="shared" si="64"/>
        <v>1670.60785576505</v>
      </c>
      <c r="AH732" s="324">
        <v>687</v>
      </c>
      <c r="AI732" s="628">
        <f t="shared" si="60"/>
        <v>0.3435</v>
      </c>
      <c r="AJ732" s="329">
        <f t="shared" si="61"/>
        <v>2.7470207902997505</v>
      </c>
      <c r="AK732" s="329">
        <f t="shared" si="62"/>
        <v>1667.8608349747503</v>
      </c>
      <c r="AL732" s="329">
        <f t="shared" si="65"/>
        <v>1670.60785576505</v>
      </c>
      <c r="AM732" s="329">
        <f t="shared" si="63"/>
        <v>7.99714931673872</v>
      </c>
    </row>
    <row r="733" spans="33:39" ht="12.75">
      <c r="AG733" s="329">
        <f t="shared" si="64"/>
        <v>1678.0467585245444</v>
      </c>
      <c r="AH733" s="324">
        <v>688</v>
      </c>
      <c r="AI733" s="628">
        <f t="shared" si="60"/>
        <v>0.34400000000000003</v>
      </c>
      <c r="AJ733" s="329">
        <f t="shared" si="61"/>
        <v>2.754107180544001</v>
      </c>
      <c r="AK733" s="329">
        <f t="shared" si="62"/>
        <v>1675.2926513440004</v>
      </c>
      <c r="AL733" s="329">
        <f t="shared" si="65"/>
        <v>1678.0467585245444</v>
      </c>
      <c r="AM733" s="329">
        <f t="shared" si="63"/>
        <v>8.006125524837211</v>
      </c>
    </row>
    <row r="734" spans="33:39" ht="12.75">
      <c r="AG734" s="329">
        <f t="shared" si="64"/>
        <v>1685.5078151750945</v>
      </c>
      <c r="AH734" s="324">
        <v>689</v>
      </c>
      <c r="AI734" s="628">
        <f t="shared" si="60"/>
        <v>0.34450000000000003</v>
      </c>
      <c r="AJ734" s="329">
        <f t="shared" si="61"/>
        <v>2.7612102558442504</v>
      </c>
      <c r="AK734" s="329">
        <f t="shared" si="62"/>
        <v>1682.7466049192503</v>
      </c>
      <c r="AL734" s="329">
        <f t="shared" si="65"/>
        <v>1685.5078151750945</v>
      </c>
      <c r="AM734" s="329">
        <f t="shared" si="63"/>
        <v>8.015124109852685</v>
      </c>
    </row>
    <row r="735" spans="33:39" ht="12.75">
      <c r="AG735" s="329">
        <f t="shared" si="64"/>
        <v>1692.9910587992506</v>
      </c>
      <c r="AH735" s="324">
        <v>690</v>
      </c>
      <c r="AI735" s="628">
        <f t="shared" si="60"/>
        <v>0.34500000000000003</v>
      </c>
      <c r="AJ735" s="329">
        <f t="shared" si="61"/>
        <v>2.7683300492500007</v>
      </c>
      <c r="AK735" s="329">
        <f t="shared" si="62"/>
        <v>1690.2227287500007</v>
      </c>
      <c r="AL735" s="329">
        <f t="shared" si="65"/>
        <v>1692.9910587992506</v>
      </c>
      <c r="AM735" s="329">
        <f t="shared" si="63"/>
        <v>8.024145070289856</v>
      </c>
    </row>
    <row r="736" spans="33:39" ht="12.75">
      <c r="AG736" s="329">
        <f t="shared" si="64"/>
        <v>1700.4965224795615</v>
      </c>
      <c r="AH736" s="324">
        <v>691</v>
      </c>
      <c r="AI736" s="628">
        <f t="shared" si="60"/>
        <v>0.34550000000000003</v>
      </c>
      <c r="AJ736" s="329">
        <f t="shared" si="61"/>
        <v>2.7754665938107506</v>
      </c>
      <c r="AK736" s="329">
        <f t="shared" si="62"/>
        <v>1697.7210558857507</v>
      </c>
      <c r="AL736" s="329">
        <f t="shared" si="65"/>
        <v>1700.4965224795615</v>
      </c>
      <c r="AM736" s="329">
        <f t="shared" si="63"/>
        <v>8.033188404662084</v>
      </c>
    </row>
    <row r="737" spans="33:39" ht="12.75">
      <c r="AG737" s="329">
        <f t="shared" si="64"/>
        <v>1708.0242392985763</v>
      </c>
      <c r="AH737" s="324">
        <v>692</v>
      </c>
      <c r="AI737" s="628">
        <f t="shared" si="60"/>
        <v>0.34600000000000003</v>
      </c>
      <c r="AJ737" s="329">
        <f t="shared" si="61"/>
        <v>2.7826199225760004</v>
      </c>
      <c r="AK737" s="329">
        <f t="shared" si="62"/>
        <v>1705.2416193760002</v>
      </c>
      <c r="AL737" s="329">
        <f t="shared" si="65"/>
        <v>1708.0242392985763</v>
      </c>
      <c r="AM737" s="329">
        <f t="shared" si="63"/>
        <v>8.04225411149133</v>
      </c>
    </row>
    <row r="738" spans="33:39" ht="12.75">
      <c r="AG738" s="329">
        <f t="shared" si="64"/>
        <v>1715.5742423388458</v>
      </c>
      <c r="AH738" s="324">
        <v>693</v>
      </c>
      <c r="AI738" s="628">
        <f t="shared" si="60"/>
        <v>0.34650000000000003</v>
      </c>
      <c r="AJ738" s="329">
        <f t="shared" si="61"/>
        <v>2.789790068595251</v>
      </c>
      <c r="AK738" s="329">
        <f t="shared" si="62"/>
        <v>1712.7844522702505</v>
      </c>
      <c r="AL738" s="329">
        <f t="shared" si="65"/>
        <v>1715.5742423388458</v>
      </c>
      <c r="AM738" s="329">
        <f t="shared" si="63"/>
        <v>8.051342189308082</v>
      </c>
    </row>
    <row r="739" spans="33:39" ht="12.75">
      <c r="AG739" s="329">
        <f t="shared" si="64"/>
        <v>1723.1465646829186</v>
      </c>
      <c r="AH739" s="324">
        <v>694</v>
      </c>
      <c r="AI739" s="628">
        <f t="shared" si="60"/>
        <v>0.34700000000000003</v>
      </c>
      <c r="AJ739" s="329">
        <f t="shared" si="61"/>
        <v>2.796977064918001</v>
      </c>
      <c r="AK739" s="329">
        <f t="shared" si="62"/>
        <v>1720.3495876180004</v>
      </c>
      <c r="AL739" s="329">
        <f t="shared" si="65"/>
        <v>1723.1465646829186</v>
      </c>
      <c r="AM739" s="329">
        <f t="shared" si="63"/>
        <v>8.060452636651299</v>
      </c>
    </row>
    <row r="740" spans="33:39" ht="12.75">
      <c r="AG740" s="329">
        <f t="shared" si="64"/>
        <v>1730.7412394133444</v>
      </c>
      <c r="AH740" s="324">
        <v>695</v>
      </c>
      <c r="AI740" s="628">
        <f t="shared" si="60"/>
        <v>0.34750000000000003</v>
      </c>
      <c r="AJ740" s="329">
        <f t="shared" si="61"/>
        <v>2.804180944593751</v>
      </c>
      <c r="AK740" s="329">
        <f t="shared" si="62"/>
        <v>1727.9370584687506</v>
      </c>
      <c r="AL740" s="329">
        <f t="shared" si="65"/>
        <v>1730.7412394133444</v>
      </c>
      <c r="AM740" s="329">
        <f t="shared" si="63"/>
        <v>8.069585452068347</v>
      </c>
    </row>
    <row r="741" spans="33:39" ht="12.75">
      <c r="AG741" s="329">
        <f t="shared" si="64"/>
        <v>1738.3582996126725</v>
      </c>
      <c r="AH741" s="324">
        <v>696</v>
      </c>
      <c r="AI741" s="628">
        <f t="shared" si="60"/>
        <v>0.34800000000000003</v>
      </c>
      <c r="AJ741" s="329">
        <f t="shared" si="61"/>
        <v>2.8114017406720007</v>
      </c>
      <c r="AK741" s="329">
        <f t="shared" si="62"/>
        <v>1735.5468978720005</v>
      </c>
      <c r="AL741" s="329">
        <f t="shared" si="65"/>
        <v>1738.3582996126725</v>
      </c>
      <c r="AM741" s="329">
        <f t="shared" si="63"/>
        <v>8.078740634114943</v>
      </c>
    </row>
    <row r="742" spans="33:39" ht="12.75">
      <c r="AG742" s="329">
        <f t="shared" si="64"/>
        <v>1745.9977783634529</v>
      </c>
      <c r="AH742" s="324">
        <v>697</v>
      </c>
      <c r="AI742" s="628">
        <f t="shared" si="60"/>
        <v>0.34850000000000003</v>
      </c>
      <c r="AJ742" s="329">
        <f t="shared" si="61"/>
        <v>2.8186394862022506</v>
      </c>
      <c r="AK742" s="329">
        <f t="shared" si="62"/>
        <v>1743.1791388772506</v>
      </c>
      <c r="AL742" s="329">
        <f t="shared" si="65"/>
        <v>1745.9977783634529</v>
      </c>
      <c r="AM742" s="329">
        <f t="shared" si="63"/>
        <v>8.087918181355095</v>
      </c>
    </row>
    <row r="743" spans="33:39" ht="12.75">
      <c r="AG743" s="329">
        <f t="shared" si="64"/>
        <v>1753.6597087482346</v>
      </c>
      <c r="AH743" s="324">
        <v>698</v>
      </c>
      <c r="AI743" s="628">
        <f t="shared" si="60"/>
        <v>0.34900000000000003</v>
      </c>
      <c r="AJ743" s="329">
        <f t="shared" si="61"/>
        <v>2.8258942142340007</v>
      </c>
      <c r="AK743" s="329">
        <f t="shared" si="62"/>
        <v>1750.8338145340006</v>
      </c>
      <c r="AL743" s="329">
        <f t="shared" si="65"/>
        <v>1753.6597087482346</v>
      </c>
      <c r="AM743" s="329">
        <f t="shared" si="63"/>
        <v>8.097118092361033</v>
      </c>
    </row>
    <row r="744" spans="33:39" ht="12.75">
      <c r="AG744" s="329">
        <f t="shared" si="64"/>
        <v>1761.3441238495673</v>
      </c>
      <c r="AH744" s="324">
        <v>699</v>
      </c>
      <c r="AI744" s="628">
        <f t="shared" si="60"/>
        <v>0.34950000000000003</v>
      </c>
      <c r="AJ744" s="329">
        <f t="shared" si="61"/>
        <v>2.8331659578167505</v>
      </c>
      <c r="AK744" s="329">
        <f t="shared" si="62"/>
        <v>1758.5109578917504</v>
      </c>
      <c r="AL744" s="329">
        <f t="shared" si="65"/>
        <v>1761.3441238495673</v>
      </c>
      <c r="AM744" s="329">
        <f t="shared" si="63"/>
        <v>8.106340365713162</v>
      </c>
    </row>
    <row r="745" spans="33:39" ht="12.75">
      <c r="AG745" s="329">
        <f t="shared" si="64"/>
        <v>1769.0510567500003</v>
      </c>
      <c r="AH745" s="324">
        <v>700</v>
      </c>
      <c r="AI745" s="628">
        <f t="shared" si="60"/>
        <v>0.35000000000000003</v>
      </c>
      <c r="AJ745" s="329">
        <f t="shared" si="61"/>
        <v>2.8404547500000006</v>
      </c>
      <c r="AK745" s="329">
        <f t="shared" si="62"/>
        <v>1766.2106020000003</v>
      </c>
      <c r="AL745" s="329">
        <f t="shared" si="65"/>
        <v>1769.0510567500003</v>
      </c>
      <c r="AM745" s="329">
        <f t="shared" si="63"/>
        <v>8.115585000000001</v>
      </c>
    </row>
    <row r="746" spans="33:39" ht="12.75">
      <c r="AG746" s="329">
        <f t="shared" si="64"/>
        <v>1776.780540532084</v>
      </c>
      <c r="AH746" s="324">
        <v>701</v>
      </c>
      <c r="AI746" s="628">
        <f t="shared" si="60"/>
        <v>0.35050000000000003</v>
      </c>
      <c r="AJ746" s="329">
        <f t="shared" si="61"/>
        <v>2.8477606238332505</v>
      </c>
      <c r="AK746" s="329">
        <f t="shared" si="62"/>
        <v>1773.9327799082507</v>
      </c>
      <c r="AL746" s="329">
        <f t="shared" si="65"/>
        <v>1776.780540532084</v>
      </c>
      <c r="AM746" s="329">
        <f t="shared" si="63"/>
        <v>8.124851993818117</v>
      </c>
    </row>
    <row r="747" spans="33:39" ht="12.75">
      <c r="AG747" s="329">
        <f t="shared" si="64"/>
        <v>1784.5326082783665</v>
      </c>
      <c r="AH747" s="324">
        <v>702</v>
      </c>
      <c r="AI747" s="628">
        <f t="shared" si="60"/>
        <v>0.35100000000000003</v>
      </c>
      <c r="AJ747" s="329">
        <f t="shared" si="61"/>
        <v>2.8550836123660006</v>
      </c>
      <c r="AK747" s="329">
        <f t="shared" si="62"/>
        <v>1781.6775246660006</v>
      </c>
      <c r="AL747" s="329">
        <f t="shared" si="65"/>
        <v>1784.5326082783665</v>
      </c>
      <c r="AM747" s="329">
        <f t="shared" si="63"/>
        <v>8.13414134577208</v>
      </c>
    </row>
    <row r="748" spans="33:39" ht="12.75">
      <c r="AG748" s="329">
        <f t="shared" si="64"/>
        <v>1792.3072930713981</v>
      </c>
      <c r="AH748" s="324">
        <v>703</v>
      </c>
      <c r="AI748" s="628">
        <f t="shared" si="60"/>
        <v>0.35150000000000003</v>
      </c>
      <c r="AJ748" s="329">
        <f t="shared" si="61"/>
        <v>2.862423748647751</v>
      </c>
      <c r="AK748" s="329">
        <f t="shared" si="62"/>
        <v>1789.4448693227505</v>
      </c>
      <c r="AL748" s="329">
        <f t="shared" si="65"/>
        <v>1792.3072930713981</v>
      </c>
      <c r="AM748" s="329">
        <f t="shared" si="63"/>
        <v>8.143453054474397</v>
      </c>
    </row>
    <row r="749" spans="33:39" ht="12.75">
      <c r="AG749" s="329">
        <f t="shared" si="64"/>
        <v>1800.1046279937277</v>
      </c>
      <c r="AH749" s="324">
        <v>704</v>
      </c>
      <c r="AI749" s="628">
        <f t="shared" si="60"/>
        <v>0.352</v>
      </c>
      <c r="AJ749" s="329">
        <f t="shared" si="61"/>
        <v>2.869781065728</v>
      </c>
      <c r="AK749" s="329">
        <f t="shared" si="62"/>
        <v>1797.2348469279998</v>
      </c>
      <c r="AL749" s="329">
        <f t="shared" si="65"/>
        <v>1800.1046279937277</v>
      </c>
      <c r="AM749" s="329">
        <f t="shared" si="63"/>
        <v>8.152787118545454</v>
      </c>
    </row>
    <row r="750" spans="33:39" ht="12.75">
      <c r="AG750" s="329">
        <f t="shared" si="64"/>
        <v>1807.9246461279056</v>
      </c>
      <c r="AH750" s="324">
        <v>705</v>
      </c>
      <c r="AI750" s="628">
        <f aca="true" t="shared" si="66" ref="AI750:AI813">AH750*$AH$43</f>
        <v>0.3525</v>
      </c>
      <c r="AJ750" s="329">
        <f aca="true" t="shared" si="67" ref="AJ750:AJ813">$AJ$35*AI750^3+$AJ$36*AI750^2+$AJ$37*AI750+$AJ$38</f>
        <v>2.8771555966562494</v>
      </c>
      <c r="AK750" s="329">
        <f aca="true" t="shared" si="68" ref="AK750:AK813">$AM$35*AI750^3+$AM$36*AI750^2+$AM$37*AI750+$AM$38</f>
        <v>1805.0474905312494</v>
      </c>
      <c r="AL750" s="329">
        <f t="shared" si="65"/>
        <v>1807.9246461279056</v>
      </c>
      <c r="AM750" s="329">
        <f t="shared" si="63"/>
        <v>8.162143536613474</v>
      </c>
    </row>
    <row r="751" spans="33:39" ht="12.75">
      <c r="AG751" s="329">
        <f t="shared" si="64"/>
        <v>1815.7673805564816</v>
      </c>
      <c r="AH751" s="324">
        <v>706</v>
      </c>
      <c r="AI751" s="628">
        <f t="shared" si="66"/>
        <v>0.353</v>
      </c>
      <c r="AJ751" s="329">
        <f t="shared" si="67"/>
        <v>2.884547374482</v>
      </c>
      <c r="AK751" s="329">
        <f t="shared" si="68"/>
        <v>1812.8828331819996</v>
      </c>
      <c r="AL751" s="329">
        <f t="shared" si="65"/>
        <v>1815.7673805564816</v>
      </c>
      <c r="AM751" s="329">
        <f aca="true" t="shared" si="69" ref="AM751:AM814">AJ751/AI751</f>
        <v>8.171522307314449</v>
      </c>
    </row>
    <row r="752" spans="33:39" ht="12.75">
      <c r="AG752" s="329">
        <f aca="true" t="shared" si="70" ref="AG752:AG815">AL752</f>
        <v>1823.6328643620043</v>
      </c>
      <c r="AH752" s="324">
        <v>707</v>
      </c>
      <c r="AI752" s="628">
        <f t="shared" si="66"/>
        <v>0.3535</v>
      </c>
      <c r="AJ752" s="329">
        <f t="shared" si="67"/>
        <v>2.89195643225475</v>
      </c>
      <c r="AK752" s="329">
        <f t="shared" si="68"/>
        <v>1820.7409079297495</v>
      </c>
      <c r="AL752" s="329">
        <f t="shared" si="65"/>
        <v>1823.6328643620043</v>
      </c>
      <c r="AM752" s="329">
        <f t="shared" si="69"/>
        <v>8.180923429292081</v>
      </c>
    </row>
    <row r="753" spans="33:39" ht="12.75">
      <c r="AG753" s="329">
        <f t="shared" si="70"/>
        <v>1831.521130627024</v>
      </c>
      <c r="AH753" s="324">
        <v>708</v>
      </c>
      <c r="AI753" s="628">
        <f t="shared" si="66"/>
        <v>0.354</v>
      </c>
      <c r="AJ753" s="329">
        <f t="shared" si="67"/>
        <v>2.899382803024</v>
      </c>
      <c r="AK753" s="329">
        <f t="shared" si="68"/>
        <v>1828.6217478239998</v>
      </c>
      <c r="AL753" s="329">
        <f aca="true" t="shared" si="71" ref="AL753:AL816">AJ753+AK753</f>
        <v>1831.521130627024</v>
      </c>
      <c r="AM753" s="329">
        <f t="shared" si="69"/>
        <v>8.19034690119774</v>
      </c>
    </row>
    <row r="754" spans="33:39" ht="12.75">
      <c r="AG754" s="329">
        <f t="shared" si="70"/>
        <v>1839.432212434089</v>
      </c>
      <c r="AH754" s="324">
        <v>709</v>
      </c>
      <c r="AI754" s="628">
        <f t="shared" si="66"/>
        <v>0.3545</v>
      </c>
      <c r="AJ754" s="329">
        <f t="shared" si="67"/>
        <v>2.90682651983925</v>
      </c>
      <c r="AK754" s="329">
        <f t="shared" si="68"/>
        <v>1836.5253859142497</v>
      </c>
      <c r="AL754" s="329">
        <f t="shared" si="71"/>
        <v>1839.432212434089</v>
      </c>
      <c r="AM754" s="329">
        <f t="shared" si="69"/>
        <v>8.19979272169041</v>
      </c>
    </row>
    <row r="755" spans="33:39" ht="12.75">
      <c r="AG755" s="329">
        <f t="shared" si="70"/>
        <v>1847.36614286575</v>
      </c>
      <c r="AH755" s="324">
        <v>710</v>
      </c>
      <c r="AI755" s="628">
        <f t="shared" si="66"/>
        <v>0.355</v>
      </c>
      <c r="AJ755" s="329">
        <f t="shared" si="67"/>
        <v>2.9142876157499997</v>
      </c>
      <c r="AK755" s="329">
        <f t="shared" si="68"/>
        <v>1844.4518552499999</v>
      </c>
      <c r="AL755" s="329">
        <f t="shared" si="71"/>
        <v>1847.36614286575</v>
      </c>
      <c r="AM755" s="329">
        <f t="shared" si="69"/>
        <v>8.209260889436619</v>
      </c>
    </row>
    <row r="756" spans="33:39" ht="12.75">
      <c r="AG756" s="329">
        <f t="shared" si="70"/>
        <v>1855.3229550045555</v>
      </c>
      <c r="AH756" s="324">
        <v>711</v>
      </c>
      <c r="AI756" s="628">
        <f t="shared" si="66"/>
        <v>0.3555</v>
      </c>
      <c r="AJ756" s="329">
        <f t="shared" si="67"/>
        <v>2.92176612380575</v>
      </c>
      <c r="AK756" s="329">
        <f t="shared" si="68"/>
        <v>1852.4011888807497</v>
      </c>
      <c r="AL756" s="329">
        <f t="shared" si="71"/>
        <v>1855.3229550045555</v>
      </c>
      <c r="AM756" s="329">
        <f t="shared" si="69"/>
        <v>8.218751403110408</v>
      </c>
    </row>
    <row r="757" spans="33:39" ht="12.75">
      <c r="AG757" s="329">
        <f t="shared" si="70"/>
        <v>1863.302681933056</v>
      </c>
      <c r="AH757" s="324">
        <v>712</v>
      </c>
      <c r="AI757" s="628">
        <f t="shared" si="66"/>
        <v>0.356</v>
      </c>
      <c r="AJ757" s="329">
        <f t="shared" si="67"/>
        <v>2.929262077056</v>
      </c>
      <c r="AK757" s="329">
        <f t="shared" si="68"/>
        <v>1860.373419856</v>
      </c>
      <c r="AL757" s="329">
        <f t="shared" si="71"/>
        <v>1863.302681933056</v>
      </c>
      <c r="AM757" s="329">
        <f t="shared" si="69"/>
        <v>8.228264261393258</v>
      </c>
    </row>
    <row r="758" spans="33:39" ht="12.75">
      <c r="AG758" s="329">
        <f t="shared" si="70"/>
        <v>1871.3053567338002</v>
      </c>
      <c r="AH758" s="324">
        <v>713</v>
      </c>
      <c r="AI758" s="628">
        <f t="shared" si="66"/>
        <v>0.3565</v>
      </c>
      <c r="AJ758" s="329">
        <f t="shared" si="67"/>
        <v>2.9367755085502503</v>
      </c>
      <c r="AK758" s="329">
        <f t="shared" si="68"/>
        <v>1868.36858122525</v>
      </c>
      <c r="AL758" s="329">
        <f t="shared" si="71"/>
        <v>1871.3053567338002</v>
      </c>
      <c r="AM758" s="329">
        <f t="shared" si="69"/>
        <v>8.237799462974055</v>
      </c>
    </row>
    <row r="759" spans="33:39" ht="12.75">
      <c r="AG759" s="329">
        <f t="shared" si="70"/>
        <v>1879.3310124893376</v>
      </c>
      <c r="AH759" s="324">
        <v>714</v>
      </c>
      <c r="AI759" s="628">
        <f t="shared" si="66"/>
        <v>0.357</v>
      </c>
      <c r="AJ759" s="329">
        <f t="shared" si="67"/>
        <v>2.9443064513379995</v>
      </c>
      <c r="AK759" s="329">
        <f t="shared" si="68"/>
        <v>1876.3867060379996</v>
      </c>
      <c r="AL759" s="329">
        <f t="shared" si="71"/>
        <v>1879.3310124893376</v>
      </c>
      <c r="AM759" s="329">
        <f t="shared" si="69"/>
        <v>8.247357006549018</v>
      </c>
    </row>
    <row r="760" spans="33:39" ht="12.75">
      <c r="AG760" s="329">
        <f t="shared" si="70"/>
        <v>1887.3796822822187</v>
      </c>
      <c r="AH760" s="324">
        <v>715</v>
      </c>
      <c r="AI760" s="628">
        <f t="shared" si="66"/>
        <v>0.3575</v>
      </c>
      <c r="AJ760" s="329">
        <f t="shared" si="67"/>
        <v>2.95185493846875</v>
      </c>
      <c r="AK760" s="329">
        <f t="shared" si="68"/>
        <v>1884.4278273437499</v>
      </c>
      <c r="AL760" s="329">
        <f t="shared" si="71"/>
        <v>1887.3796822822187</v>
      </c>
      <c r="AM760" s="329">
        <f t="shared" si="69"/>
        <v>8.256936890821677</v>
      </c>
    </row>
    <row r="761" spans="33:39" ht="12.75">
      <c r="AG761" s="329">
        <f t="shared" si="70"/>
        <v>1895.451399194992</v>
      </c>
      <c r="AH761" s="324">
        <v>716</v>
      </c>
      <c r="AI761" s="628">
        <f t="shared" si="66"/>
        <v>0.358</v>
      </c>
      <c r="AJ761" s="329">
        <f t="shared" si="67"/>
        <v>2.9594210029920003</v>
      </c>
      <c r="AK761" s="329">
        <f t="shared" si="68"/>
        <v>1892.491978192</v>
      </c>
      <c r="AL761" s="329">
        <f t="shared" si="71"/>
        <v>1895.451399194992</v>
      </c>
      <c r="AM761" s="329">
        <f t="shared" si="69"/>
        <v>8.266539114502795</v>
      </c>
    </row>
    <row r="762" spans="33:39" ht="12.75">
      <c r="AG762" s="329">
        <f t="shared" si="70"/>
        <v>1903.5461963102068</v>
      </c>
      <c r="AH762" s="324">
        <v>717</v>
      </c>
      <c r="AI762" s="628">
        <f t="shared" si="66"/>
        <v>0.3585</v>
      </c>
      <c r="AJ762" s="329">
        <f t="shared" si="67"/>
        <v>2.96700467795725</v>
      </c>
      <c r="AK762" s="329">
        <f t="shared" si="68"/>
        <v>1900.5791916322496</v>
      </c>
      <c r="AL762" s="329">
        <f t="shared" si="71"/>
        <v>1903.5461963102068</v>
      </c>
      <c r="AM762" s="329">
        <f t="shared" si="69"/>
        <v>8.276163676310322</v>
      </c>
    </row>
    <row r="763" spans="33:39" ht="12.75">
      <c r="AG763" s="329">
        <f t="shared" si="70"/>
        <v>1911.6641067104138</v>
      </c>
      <c r="AH763" s="324">
        <v>718</v>
      </c>
      <c r="AI763" s="628">
        <f t="shared" si="66"/>
        <v>0.359</v>
      </c>
      <c r="AJ763" s="329">
        <f t="shared" si="67"/>
        <v>2.974605996414</v>
      </c>
      <c r="AK763" s="329">
        <f t="shared" si="68"/>
        <v>1908.6895007139997</v>
      </c>
      <c r="AL763" s="329">
        <f t="shared" si="71"/>
        <v>1911.6641067104138</v>
      </c>
      <c r="AM763" s="329">
        <f t="shared" si="69"/>
        <v>8.28581057496936</v>
      </c>
    </row>
    <row r="764" spans="33:39" ht="12.75">
      <c r="AG764" s="329">
        <f t="shared" si="70"/>
        <v>1919.8051634781618</v>
      </c>
      <c r="AH764" s="324">
        <v>719</v>
      </c>
      <c r="AI764" s="628">
        <f t="shared" si="66"/>
        <v>0.3595</v>
      </c>
      <c r="AJ764" s="329">
        <f t="shared" si="67"/>
        <v>2.98222499141175</v>
      </c>
      <c r="AK764" s="329">
        <f t="shared" si="68"/>
        <v>1916.82293848675</v>
      </c>
      <c r="AL764" s="329">
        <f t="shared" si="71"/>
        <v>1919.8051634781618</v>
      </c>
      <c r="AM764" s="329">
        <f t="shared" si="69"/>
        <v>8.2954798092121</v>
      </c>
    </row>
    <row r="765" spans="33:39" ht="12.75">
      <c r="AG765" s="329">
        <f t="shared" si="70"/>
        <v>1927.969399696</v>
      </c>
      <c r="AH765" s="324">
        <v>720</v>
      </c>
      <c r="AI765" s="628">
        <f t="shared" si="66"/>
        <v>0.36</v>
      </c>
      <c r="AJ765" s="329">
        <f t="shared" si="67"/>
        <v>2.989861696</v>
      </c>
      <c r="AK765" s="329">
        <f t="shared" si="68"/>
        <v>1924.979538</v>
      </c>
      <c r="AL765" s="329">
        <f t="shared" si="71"/>
        <v>1927.969399696</v>
      </c>
      <c r="AM765" s="329">
        <f t="shared" si="69"/>
        <v>8.305171377777778</v>
      </c>
    </row>
    <row r="766" spans="33:39" ht="12.75">
      <c r="AG766" s="329">
        <f t="shared" si="70"/>
        <v>1936.1568484464783</v>
      </c>
      <c r="AH766" s="324">
        <v>721</v>
      </c>
      <c r="AI766" s="628">
        <f t="shared" si="66"/>
        <v>0.3605</v>
      </c>
      <c r="AJ766" s="329">
        <f t="shared" si="67"/>
        <v>2.99751614322825</v>
      </c>
      <c r="AK766" s="329">
        <f t="shared" si="68"/>
        <v>1933.15933230325</v>
      </c>
      <c r="AL766" s="329">
        <f t="shared" si="71"/>
        <v>1936.1568484464783</v>
      </c>
      <c r="AM766" s="329">
        <f t="shared" si="69"/>
        <v>8.314885279412623</v>
      </c>
    </row>
    <row r="767" spans="33:39" ht="12.75">
      <c r="AG767" s="329">
        <f t="shared" si="70"/>
        <v>1944.3675428121458</v>
      </c>
      <c r="AH767" s="324">
        <v>722</v>
      </c>
      <c r="AI767" s="628">
        <f t="shared" si="66"/>
        <v>0.361</v>
      </c>
      <c r="AJ767" s="329">
        <f t="shared" si="67"/>
        <v>3.0051883661460006</v>
      </c>
      <c r="AK767" s="329">
        <f t="shared" si="68"/>
        <v>1941.3623544459997</v>
      </c>
      <c r="AL767" s="329">
        <f t="shared" si="71"/>
        <v>1944.3675428121458</v>
      </c>
      <c r="AM767" s="329">
        <f t="shared" si="69"/>
        <v>8.324621512869808</v>
      </c>
    </row>
    <row r="768" spans="33:39" ht="12.75">
      <c r="AG768" s="329">
        <f t="shared" si="70"/>
        <v>1952.6015158755526</v>
      </c>
      <c r="AH768" s="324">
        <v>723</v>
      </c>
      <c r="AI768" s="628">
        <f t="shared" si="66"/>
        <v>0.3615</v>
      </c>
      <c r="AJ768" s="329">
        <f t="shared" si="67"/>
        <v>3.01287839780275</v>
      </c>
      <c r="AK768" s="329">
        <f t="shared" si="68"/>
        <v>1949.58863747775</v>
      </c>
      <c r="AL768" s="329">
        <f t="shared" si="71"/>
        <v>1952.6015158755526</v>
      </c>
      <c r="AM768" s="329">
        <f t="shared" si="69"/>
        <v>8.334380076909406</v>
      </c>
    </row>
    <row r="769" spans="33:39" ht="12.75">
      <c r="AG769" s="329">
        <f t="shared" si="70"/>
        <v>1960.8588007192482</v>
      </c>
      <c r="AH769" s="324">
        <v>724</v>
      </c>
      <c r="AI769" s="628">
        <f t="shared" si="66"/>
        <v>0.362</v>
      </c>
      <c r="AJ769" s="329">
        <f t="shared" si="67"/>
        <v>3.020586271248</v>
      </c>
      <c r="AK769" s="329">
        <f t="shared" si="68"/>
        <v>1957.8382144480001</v>
      </c>
      <c r="AL769" s="329">
        <f t="shared" si="71"/>
        <v>1960.8588007192482</v>
      </c>
      <c r="AM769" s="329">
        <f t="shared" si="69"/>
        <v>8.344160970298342</v>
      </c>
    </row>
    <row r="770" spans="33:39" ht="12.75">
      <c r="AG770" s="329">
        <f t="shared" si="70"/>
        <v>1969.139430425781</v>
      </c>
      <c r="AH770" s="324">
        <v>725</v>
      </c>
      <c r="AI770" s="628">
        <f t="shared" si="66"/>
        <v>0.3625</v>
      </c>
      <c r="AJ770" s="329">
        <f t="shared" si="67"/>
        <v>3.0283120195312505</v>
      </c>
      <c r="AK770" s="329">
        <f t="shared" si="68"/>
        <v>1966.1111184062497</v>
      </c>
      <c r="AL770" s="329">
        <f t="shared" si="71"/>
        <v>1969.139430425781</v>
      </c>
      <c r="AM770" s="329">
        <f t="shared" si="69"/>
        <v>8.353964191810347</v>
      </c>
    </row>
    <row r="771" spans="33:39" ht="12.75">
      <c r="AG771" s="329">
        <f t="shared" si="70"/>
        <v>1977.443438077702</v>
      </c>
      <c r="AH771" s="324">
        <v>726</v>
      </c>
      <c r="AI771" s="628">
        <f t="shared" si="66"/>
        <v>0.363</v>
      </c>
      <c r="AJ771" s="329">
        <f t="shared" si="67"/>
        <v>3.036055675702</v>
      </c>
      <c r="AK771" s="329">
        <f t="shared" si="68"/>
        <v>1974.407382402</v>
      </c>
      <c r="AL771" s="329">
        <f t="shared" si="71"/>
        <v>1977.443438077702</v>
      </c>
      <c r="AM771" s="329">
        <f t="shared" si="69"/>
        <v>8.363789740225895</v>
      </c>
    </row>
    <row r="772" spans="33:39" ht="12.75">
      <c r="AG772" s="329">
        <f t="shared" si="70"/>
        <v>1985.7708567575592</v>
      </c>
      <c r="AH772" s="324">
        <v>727</v>
      </c>
      <c r="AI772" s="628">
        <f t="shared" si="66"/>
        <v>0.3635</v>
      </c>
      <c r="AJ772" s="329">
        <f t="shared" si="67"/>
        <v>3.0438172728097497</v>
      </c>
      <c r="AK772" s="329">
        <f t="shared" si="68"/>
        <v>1982.7270394847494</v>
      </c>
      <c r="AL772" s="329">
        <f t="shared" si="71"/>
        <v>1985.7708567575592</v>
      </c>
      <c r="AM772" s="329">
        <f t="shared" si="69"/>
        <v>8.373637614332186</v>
      </c>
    </row>
    <row r="773" spans="33:39" ht="12.75">
      <c r="AG773" s="329">
        <f t="shared" si="70"/>
        <v>1994.121719547904</v>
      </c>
      <c r="AH773" s="324">
        <v>728</v>
      </c>
      <c r="AI773" s="628">
        <f t="shared" si="66"/>
        <v>0.364</v>
      </c>
      <c r="AJ773" s="329">
        <f t="shared" si="67"/>
        <v>3.0515968439039995</v>
      </c>
      <c r="AK773" s="329">
        <f t="shared" si="68"/>
        <v>1991.070122704</v>
      </c>
      <c r="AL773" s="329">
        <f t="shared" si="71"/>
        <v>1994.121719547904</v>
      </c>
      <c r="AM773" s="329">
        <f t="shared" si="69"/>
        <v>8.383507812923076</v>
      </c>
    </row>
    <row r="774" spans="33:39" ht="12.75">
      <c r="AG774" s="329">
        <f t="shared" si="70"/>
        <v>2002.4960595312841</v>
      </c>
      <c r="AH774" s="324">
        <v>729</v>
      </c>
      <c r="AI774" s="628">
        <f t="shared" si="66"/>
        <v>0.3645</v>
      </c>
      <c r="AJ774" s="329">
        <f t="shared" si="67"/>
        <v>3.05939442203425</v>
      </c>
      <c r="AK774" s="329">
        <f t="shared" si="68"/>
        <v>1999.4366651092498</v>
      </c>
      <c r="AL774" s="329">
        <f t="shared" si="71"/>
        <v>2002.4960595312841</v>
      </c>
      <c r="AM774" s="329">
        <f t="shared" si="69"/>
        <v>8.39340033479904</v>
      </c>
    </row>
    <row r="775" spans="33:39" ht="12.75">
      <c r="AG775" s="329">
        <f t="shared" si="70"/>
        <v>2010.8939097902496</v>
      </c>
      <c r="AH775" s="324">
        <v>730</v>
      </c>
      <c r="AI775" s="628">
        <f t="shared" si="66"/>
        <v>0.365</v>
      </c>
      <c r="AJ775" s="329">
        <f t="shared" si="67"/>
        <v>3.0672100402500004</v>
      </c>
      <c r="AK775" s="329">
        <f t="shared" si="68"/>
        <v>2007.8266997499995</v>
      </c>
      <c r="AL775" s="329">
        <f t="shared" si="71"/>
        <v>2010.8939097902496</v>
      </c>
      <c r="AM775" s="329">
        <f t="shared" si="69"/>
        <v>8.403315178767125</v>
      </c>
    </row>
    <row r="776" spans="33:39" ht="12.75">
      <c r="AG776" s="329">
        <f t="shared" si="70"/>
        <v>2019.315303407351</v>
      </c>
      <c r="AH776" s="324">
        <v>731</v>
      </c>
      <c r="AI776" s="628">
        <f t="shared" si="66"/>
        <v>0.3655</v>
      </c>
      <c r="AJ776" s="329">
        <f t="shared" si="67"/>
        <v>3.0750437316007497</v>
      </c>
      <c r="AK776" s="329">
        <f t="shared" si="68"/>
        <v>2016.2402596757502</v>
      </c>
      <c r="AL776" s="329">
        <f t="shared" si="71"/>
        <v>2019.315303407351</v>
      </c>
      <c r="AM776" s="329">
        <f t="shared" si="69"/>
        <v>8.413252343640902</v>
      </c>
    </row>
    <row r="777" spans="33:39" ht="12.75">
      <c r="AG777" s="329">
        <f t="shared" si="70"/>
        <v>2027.760273465136</v>
      </c>
      <c r="AH777" s="324">
        <v>732</v>
      </c>
      <c r="AI777" s="628">
        <f t="shared" si="66"/>
        <v>0.366</v>
      </c>
      <c r="AJ777" s="329">
        <f t="shared" si="67"/>
        <v>3.082895529136</v>
      </c>
      <c r="AK777" s="329">
        <f t="shared" si="68"/>
        <v>2024.6773779359999</v>
      </c>
      <c r="AL777" s="329">
        <f t="shared" si="71"/>
        <v>2027.760273465136</v>
      </c>
      <c r="AM777" s="329">
        <f t="shared" si="69"/>
        <v>8.423211828240438</v>
      </c>
    </row>
    <row r="778" spans="33:39" ht="12.75">
      <c r="AG778" s="329">
        <f t="shared" si="70"/>
        <v>2036.228853046155</v>
      </c>
      <c r="AH778" s="324">
        <v>733</v>
      </c>
      <c r="AI778" s="628">
        <f t="shared" si="66"/>
        <v>0.3665</v>
      </c>
      <c r="AJ778" s="329">
        <f t="shared" si="67"/>
        <v>3.09076546590525</v>
      </c>
      <c r="AK778" s="329">
        <f t="shared" si="68"/>
        <v>2033.13808758025</v>
      </c>
      <c r="AL778" s="329">
        <f t="shared" si="71"/>
        <v>2036.228853046155</v>
      </c>
      <c r="AM778" s="329">
        <f t="shared" si="69"/>
        <v>8.433193631392225</v>
      </c>
    </row>
    <row r="779" spans="33:39" ht="12.75">
      <c r="AG779" s="329">
        <f t="shared" si="70"/>
        <v>2044.721075232958</v>
      </c>
      <c r="AH779" s="324">
        <v>734</v>
      </c>
      <c r="AI779" s="628">
        <f t="shared" si="66"/>
        <v>0.367</v>
      </c>
      <c r="AJ779" s="329">
        <f t="shared" si="67"/>
        <v>3.0986535749579995</v>
      </c>
      <c r="AK779" s="329">
        <f t="shared" si="68"/>
        <v>2041.622421658</v>
      </c>
      <c r="AL779" s="329">
        <f t="shared" si="71"/>
        <v>2044.721075232958</v>
      </c>
      <c r="AM779" s="329">
        <f t="shared" si="69"/>
        <v>8.443197751929155</v>
      </c>
    </row>
    <row r="780" spans="33:39" ht="12.75">
      <c r="AG780" s="329">
        <f t="shared" si="70"/>
        <v>2053.236973108093</v>
      </c>
      <c r="AH780" s="324">
        <v>735</v>
      </c>
      <c r="AI780" s="628">
        <f t="shared" si="66"/>
        <v>0.3675</v>
      </c>
      <c r="AJ780" s="329">
        <f t="shared" si="67"/>
        <v>3.10655988934375</v>
      </c>
      <c r="AK780" s="329">
        <f t="shared" si="68"/>
        <v>2050.1304132187493</v>
      </c>
      <c r="AL780" s="329">
        <f t="shared" si="71"/>
        <v>2053.236973108093</v>
      </c>
      <c r="AM780" s="329">
        <f t="shared" si="69"/>
        <v>8.453224188690477</v>
      </c>
    </row>
    <row r="781" spans="33:39" ht="12.75">
      <c r="AG781" s="329">
        <f t="shared" si="70"/>
        <v>2061.776579754112</v>
      </c>
      <c r="AH781" s="324">
        <v>736</v>
      </c>
      <c r="AI781" s="628">
        <f t="shared" si="66"/>
        <v>0.368</v>
      </c>
      <c r="AJ781" s="329">
        <f t="shared" si="67"/>
        <v>3.1144844421120004</v>
      </c>
      <c r="AK781" s="329">
        <f t="shared" si="68"/>
        <v>2058.662095312</v>
      </c>
      <c r="AL781" s="329">
        <f t="shared" si="71"/>
        <v>2061.776579754112</v>
      </c>
      <c r="AM781" s="329">
        <f t="shared" si="69"/>
        <v>8.46327294052174</v>
      </c>
    </row>
    <row r="782" spans="33:39" ht="12.75">
      <c r="AG782" s="329">
        <f t="shared" si="70"/>
        <v>2070.339928253562</v>
      </c>
      <c r="AH782" s="324">
        <v>737</v>
      </c>
      <c r="AI782" s="628">
        <f t="shared" si="66"/>
        <v>0.3685</v>
      </c>
      <c r="AJ782" s="329">
        <f t="shared" si="67"/>
        <v>3.12242726631225</v>
      </c>
      <c r="AK782" s="329">
        <f t="shared" si="68"/>
        <v>2067.21750098725</v>
      </c>
      <c r="AL782" s="329">
        <f t="shared" si="71"/>
        <v>2070.339928253562</v>
      </c>
      <c r="AM782" s="329">
        <f t="shared" si="69"/>
        <v>8.473344006274763</v>
      </c>
    </row>
    <row r="783" spans="33:39" ht="12.75">
      <c r="AG783" s="329">
        <f t="shared" si="70"/>
        <v>2078.927051688994</v>
      </c>
      <c r="AH783" s="324">
        <v>738</v>
      </c>
      <c r="AI783" s="628">
        <f t="shared" si="66"/>
        <v>0.369</v>
      </c>
      <c r="AJ783" s="329">
        <f t="shared" si="67"/>
        <v>3.1303883949940006</v>
      </c>
      <c r="AK783" s="329">
        <f t="shared" si="68"/>
        <v>2075.796663294</v>
      </c>
      <c r="AL783" s="329">
        <f t="shared" si="71"/>
        <v>2078.927051688994</v>
      </c>
      <c r="AM783" s="329">
        <f t="shared" si="69"/>
        <v>8.48343738480759</v>
      </c>
    </row>
    <row r="784" spans="33:39" ht="12.75">
      <c r="AG784" s="329">
        <f t="shared" si="70"/>
        <v>2087.537983142957</v>
      </c>
      <c r="AH784" s="324">
        <v>739</v>
      </c>
      <c r="AI784" s="628">
        <f t="shared" si="66"/>
        <v>0.3695</v>
      </c>
      <c r="AJ784" s="329">
        <f t="shared" si="67"/>
        <v>3.13836786120675</v>
      </c>
      <c r="AK784" s="329">
        <f t="shared" si="68"/>
        <v>2084.39961528175</v>
      </c>
      <c r="AL784" s="329">
        <f t="shared" si="71"/>
        <v>2087.537983142957</v>
      </c>
      <c r="AM784" s="329">
        <f t="shared" si="69"/>
        <v>8.493553074984439</v>
      </c>
    </row>
    <row r="785" spans="33:39" ht="12.75">
      <c r="AG785" s="329">
        <f t="shared" si="70"/>
        <v>2096.172755698</v>
      </c>
      <c r="AH785" s="324">
        <v>740</v>
      </c>
      <c r="AI785" s="628">
        <f t="shared" si="66"/>
        <v>0.37</v>
      </c>
      <c r="AJ785" s="329">
        <f t="shared" si="67"/>
        <v>3.146365698</v>
      </c>
      <c r="AK785" s="329">
        <f t="shared" si="68"/>
        <v>2093.02639</v>
      </c>
      <c r="AL785" s="329">
        <f t="shared" si="71"/>
        <v>2096.172755698</v>
      </c>
      <c r="AM785" s="329">
        <f t="shared" si="69"/>
        <v>8.503691075675675</v>
      </c>
    </row>
    <row r="786" spans="33:39" ht="12.75">
      <c r="AG786" s="329">
        <f t="shared" si="70"/>
        <v>2104.8314024366737</v>
      </c>
      <c r="AH786" s="324">
        <v>741</v>
      </c>
      <c r="AI786" s="628">
        <f t="shared" si="66"/>
        <v>0.3705</v>
      </c>
      <c r="AJ786" s="329">
        <f t="shared" si="67"/>
        <v>3.15438193842325</v>
      </c>
      <c r="AK786" s="329">
        <f t="shared" si="68"/>
        <v>2101.6770204982504</v>
      </c>
      <c r="AL786" s="329">
        <f t="shared" si="71"/>
        <v>2104.8314024366737</v>
      </c>
      <c r="AM786" s="329">
        <f t="shared" si="69"/>
        <v>8.51385138575776</v>
      </c>
    </row>
    <row r="787" spans="33:39" ht="12.75">
      <c r="AG787" s="329">
        <f t="shared" si="70"/>
        <v>2113.513956441526</v>
      </c>
      <c r="AH787" s="324">
        <v>742</v>
      </c>
      <c r="AI787" s="628">
        <f t="shared" si="66"/>
        <v>0.371</v>
      </c>
      <c r="AJ787" s="329">
        <f t="shared" si="67"/>
        <v>3.1624166155260003</v>
      </c>
      <c r="AK787" s="329">
        <f t="shared" si="68"/>
        <v>2110.3515398259997</v>
      </c>
      <c r="AL787" s="329">
        <f t="shared" si="71"/>
        <v>2113.513956441526</v>
      </c>
      <c r="AM787" s="329">
        <f t="shared" si="69"/>
        <v>8.524034004113208</v>
      </c>
    </row>
    <row r="788" spans="33:39" ht="12.75">
      <c r="AG788" s="329">
        <f t="shared" si="70"/>
        <v>2122.220450795108</v>
      </c>
      <c r="AH788" s="324">
        <v>743</v>
      </c>
      <c r="AI788" s="628">
        <f t="shared" si="66"/>
        <v>0.3715</v>
      </c>
      <c r="AJ788" s="329">
        <f t="shared" si="67"/>
        <v>3.1704697623577505</v>
      </c>
      <c r="AK788" s="329">
        <f t="shared" si="68"/>
        <v>2119.04998103275</v>
      </c>
      <c r="AL788" s="329">
        <f t="shared" si="71"/>
        <v>2122.220450795108</v>
      </c>
      <c r="AM788" s="329">
        <f t="shared" si="69"/>
        <v>8.534238929630552</v>
      </c>
    </row>
    <row r="789" spans="33:39" ht="12.75">
      <c r="AG789" s="329">
        <f t="shared" si="70"/>
        <v>2130.9509185799684</v>
      </c>
      <c r="AH789" s="324">
        <v>744</v>
      </c>
      <c r="AI789" s="628">
        <f t="shared" si="66"/>
        <v>0.372</v>
      </c>
      <c r="AJ789" s="329">
        <f t="shared" si="67"/>
        <v>3.1785414119679998</v>
      </c>
      <c r="AK789" s="329">
        <f t="shared" si="68"/>
        <v>2127.7723771680003</v>
      </c>
      <c r="AL789" s="329">
        <f t="shared" si="71"/>
        <v>2130.9509185799684</v>
      </c>
      <c r="AM789" s="329">
        <f t="shared" si="69"/>
        <v>8.544466161204301</v>
      </c>
    </row>
    <row r="790" spans="33:39" ht="12.75">
      <c r="AG790" s="329">
        <f t="shared" si="70"/>
        <v>2139.705392878656</v>
      </c>
      <c r="AH790" s="324">
        <v>745</v>
      </c>
      <c r="AI790" s="628">
        <f t="shared" si="66"/>
        <v>0.3725</v>
      </c>
      <c r="AJ790" s="329">
        <f t="shared" si="67"/>
        <v>3.1866315974062505</v>
      </c>
      <c r="AK790" s="329">
        <f t="shared" si="68"/>
        <v>2136.5187612812497</v>
      </c>
      <c r="AL790" s="329">
        <f t="shared" si="71"/>
        <v>2139.705392878656</v>
      </c>
      <c r="AM790" s="329">
        <f t="shared" si="69"/>
        <v>8.5547156977349</v>
      </c>
    </row>
    <row r="791" spans="33:39" ht="12.75">
      <c r="AG791" s="329">
        <f t="shared" si="70"/>
        <v>2148.4839067737216</v>
      </c>
      <c r="AH791" s="324">
        <v>746</v>
      </c>
      <c r="AI791" s="628">
        <f t="shared" si="66"/>
        <v>0.373</v>
      </c>
      <c r="AJ791" s="329">
        <f t="shared" si="67"/>
        <v>3.1947403517220003</v>
      </c>
      <c r="AK791" s="329">
        <f t="shared" si="68"/>
        <v>2145.2891664219997</v>
      </c>
      <c r="AL791" s="329">
        <f t="shared" si="71"/>
        <v>2148.4839067737216</v>
      </c>
      <c r="AM791" s="329">
        <f t="shared" si="69"/>
        <v>8.564987538128687</v>
      </c>
    </row>
    <row r="792" spans="33:39" ht="12.75">
      <c r="AG792" s="329">
        <f t="shared" si="70"/>
        <v>2157.2864933477144</v>
      </c>
      <c r="AH792" s="324">
        <v>747</v>
      </c>
      <c r="AI792" s="628">
        <f t="shared" si="66"/>
        <v>0.3735</v>
      </c>
      <c r="AJ792" s="329">
        <f t="shared" si="67"/>
        <v>3.20286770796475</v>
      </c>
      <c r="AK792" s="329">
        <f t="shared" si="68"/>
        <v>2154.0836256397497</v>
      </c>
      <c r="AL792" s="329">
        <f t="shared" si="71"/>
        <v>2157.2864933477144</v>
      </c>
      <c r="AM792" s="329">
        <f t="shared" si="69"/>
        <v>8.575281681297858</v>
      </c>
    </row>
    <row r="793" spans="33:39" ht="12.75">
      <c r="AG793" s="329">
        <f t="shared" si="70"/>
        <v>2166.113185683184</v>
      </c>
      <c r="AH793" s="324">
        <v>748</v>
      </c>
      <c r="AI793" s="628">
        <f t="shared" si="66"/>
        <v>0.374</v>
      </c>
      <c r="AJ793" s="329">
        <f t="shared" si="67"/>
        <v>3.2110136991840004</v>
      </c>
      <c r="AK793" s="329">
        <f t="shared" si="68"/>
        <v>2162.902171984</v>
      </c>
      <c r="AL793" s="329">
        <f t="shared" si="71"/>
        <v>2166.113185683184</v>
      </c>
      <c r="AM793" s="329">
        <f t="shared" si="69"/>
        <v>8.585598126160429</v>
      </c>
    </row>
    <row r="794" spans="33:39" ht="12.75">
      <c r="AG794" s="329">
        <f t="shared" si="70"/>
        <v>2174.9640168626797</v>
      </c>
      <c r="AH794" s="324">
        <v>749</v>
      </c>
      <c r="AI794" s="628">
        <f t="shared" si="66"/>
        <v>0.3745</v>
      </c>
      <c r="AJ794" s="329">
        <f t="shared" si="67"/>
        <v>3.21917835842925</v>
      </c>
      <c r="AK794" s="329">
        <f t="shared" si="68"/>
        <v>2171.7448385042503</v>
      </c>
      <c r="AL794" s="329">
        <f t="shared" si="71"/>
        <v>2174.9640168626797</v>
      </c>
      <c r="AM794" s="329">
        <f t="shared" si="69"/>
        <v>8.595936871640188</v>
      </c>
    </row>
    <row r="795" spans="33:39" ht="12.75">
      <c r="AG795" s="329">
        <f t="shared" si="70"/>
        <v>2183.8390199687506</v>
      </c>
      <c r="AH795" s="324">
        <v>750</v>
      </c>
      <c r="AI795" s="628">
        <f t="shared" si="66"/>
        <v>0.375</v>
      </c>
      <c r="AJ795" s="329">
        <f t="shared" si="67"/>
        <v>3.2273617187500006</v>
      </c>
      <c r="AK795" s="329">
        <f t="shared" si="68"/>
        <v>2180.6116582500003</v>
      </c>
      <c r="AL795" s="329">
        <f t="shared" si="71"/>
        <v>2183.8390199687506</v>
      </c>
      <c r="AM795" s="329">
        <f t="shared" si="69"/>
        <v>8.606297916666668</v>
      </c>
    </row>
    <row r="796" spans="33:39" ht="12.75">
      <c r="AG796" s="329">
        <f t="shared" si="70"/>
        <v>2192.7382280839456</v>
      </c>
      <c r="AH796" s="324">
        <v>751</v>
      </c>
      <c r="AI796" s="628">
        <f t="shared" si="66"/>
        <v>0.3755</v>
      </c>
      <c r="AJ796" s="329">
        <f t="shared" si="67"/>
        <v>3.2355638131957503</v>
      </c>
      <c r="AK796" s="329">
        <f t="shared" si="68"/>
        <v>2189.50266427075</v>
      </c>
      <c r="AL796" s="329">
        <f t="shared" si="71"/>
        <v>2192.7382280839456</v>
      </c>
      <c r="AM796" s="329">
        <f t="shared" si="69"/>
        <v>8.6166812601751</v>
      </c>
    </row>
    <row r="797" spans="33:39" ht="12.75">
      <c r="AG797" s="329">
        <f t="shared" si="70"/>
        <v>2201.6616742908163</v>
      </c>
      <c r="AH797" s="324">
        <v>752</v>
      </c>
      <c r="AI797" s="628">
        <f t="shared" si="66"/>
        <v>0.376</v>
      </c>
      <c r="AJ797" s="329">
        <f t="shared" si="67"/>
        <v>3.2437846748159997</v>
      </c>
      <c r="AK797" s="329">
        <f t="shared" si="68"/>
        <v>2198.417889616</v>
      </c>
      <c r="AL797" s="329">
        <f t="shared" si="71"/>
        <v>2201.6616742908163</v>
      </c>
      <c r="AM797" s="329">
        <f t="shared" si="69"/>
        <v>8.627086901106383</v>
      </c>
    </row>
    <row r="798" spans="33:39" ht="12.75">
      <c r="AG798" s="329">
        <f t="shared" si="70"/>
        <v>2210.60939167191</v>
      </c>
      <c r="AH798" s="324">
        <v>753</v>
      </c>
      <c r="AI798" s="628">
        <f t="shared" si="66"/>
        <v>0.3765</v>
      </c>
      <c r="AJ798" s="329">
        <f t="shared" si="67"/>
        <v>3.25202433666025</v>
      </c>
      <c r="AK798" s="329">
        <f t="shared" si="68"/>
        <v>2207.35736733525</v>
      </c>
      <c r="AL798" s="329">
        <f t="shared" si="71"/>
        <v>2210.60939167191</v>
      </c>
      <c r="AM798" s="329">
        <f t="shared" si="69"/>
        <v>8.637514838407037</v>
      </c>
    </row>
    <row r="799" spans="33:39" ht="12.75">
      <c r="AG799" s="329">
        <f t="shared" si="70"/>
        <v>2219.5814133097783</v>
      </c>
      <c r="AH799" s="324">
        <v>754</v>
      </c>
      <c r="AI799" s="628">
        <f t="shared" si="66"/>
        <v>0.377</v>
      </c>
      <c r="AJ799" s="329">
        <f t="shared" si="67"/>
        <v>3.2602828317780004</v>
      </c>
      <c r="AK799" s="329">
        <f t="shared" si="68"/>
        <v>2216.321130478</v>
      </c>
      <c r="AL799" s="329">
        <f t="shared" si="71"/>
        <v>2219.5814133097783</v>
      </c>
      <c r="AM799" s="329">
        <f t="shared" si="69"/>
        <v>8.647965071029178</v>
      </c>
    </row>
    <row r="800" spans="33:39" ht="12.75">
      <c r="AG800" s="329">
        <f t="shared" si="70"/>
        <v>2228.577772286969</v>
      </c>
      <c r="AH800" s="324">
        <v>755</v>
      </c>
      <c r="AI800" s="628">
        <f t="shared" si="66"/>
        <v>0.3775</v>
      </c>
      <c r="AJ800" s="329">
        <f t="shared" si="67"/>
        <v>3.2685601932187507</v>
      </c>
      <c r="AK800" s="329">
        <f t="shared" si="68"/>
        <v>2225.30921209375</v>
      </c>
      <c r="AL800" s="329">
        <f t="shared" si="71"/>
        <v>2228.577772286969</v>
      </c>
      <c r="AM800" s="329">
        <f t="shared" si="69"/>
        <v>8.658437597930465</v>
      </c>
    </row>
    <row r="801" spans="33:39" ht="12.75">
      <c r="AG801" s="329">
        <f t="shared" si="70"/>
        <v>2237.5985016860323</v>
      </c>
      <c r="AH801" s="324">
        <v>756</v>
      </c>
      <c r="AI801" s="628">
        <f t="shared" si="66"/>
        <v>0.378</v>
      </c>
      <c r="AJ801" s="329">
        <f t="shared" si="67"/>
        <v>3.2768564540320004</v>
      </c>
      <c r="AK801" s="329">
        <f t="shared" si="68"/>
        <v>2234.3216452320003</v>
      </c>
      <c r="AL801" s="329">
        <f t="shared" si="71"/>
        <v>2237.5985016860323</v>
      </c>
      <c r="AM801" s="329">
        <f t="shared" si="69"/>
        <v>8.668932418074075</v>
      </c>
    </row>
    <row r="802" spans="33:39" ht="12.75">
      <c r="AG802" s="329">
        <f t="shared" si="70"/>
        <v>2246.6436345895177</v>
      </c>
      <c r="AH802" s="324">
        <v>757</v>
      </c>
      <c r="AI802" s="628">
        <f t="shared" si="66"/>
        <v>0.3785</v>
      </c>
      <c r="AJ802" s="329">
        <f t="shared" si="67"/>
        <v>3.28517164726725</v>
      </c>
      <c r="AK802" s="329">
        <f t="shared" si="68"/>
        <v>2243.3584629422503</v>
      </c>
      <c r="AL802" s="329">
        <f t="shared" si="71"/>
        <v>2246.6436345895177</v>
      </c>
      <c r="AM802" s="329">
        <f t="shared" si="69"/>
        <v>8.679449530428666</v>
      </c>
    </row>
    <row r="803" spans="33:39" ht="12.75">
      <c r="AG803" s="329">
        <f t="shared" si="70"/>
        <v>2255.713204079974</v>
      </c>
      <c r="AH803" s="324">
        <v>758</v>
      </c>
      <c r="AI803" s="628">
        <f t="shared" si="66"/>
        <v>0.379</v>
      </c>
      <c r="AJ803" s="329">
        <f t="shared" si="67"/>
        <v>3.2935058059740006</v>
      </c>
      <c r="AK803" s="329">
        <f t="shared" si="68"/>
        <v>2252.419698274</v>
      </c>
      <c r="AL803" s="329">
        <f t="shared" si="71"/>
        <v>2255.713204079974</v>
      </c>
      <c r="AM803" s="329">
        <f t="shared" si="69"/>
        <v>8.689988933968339</v>
      </c>
    </row>
    <row r="804" spans="33:39" ht="12.75">
      <c r="AG804" s="329">
        <f t="shared" si="70"/>
        <v>2264.8072432399517</v>
      </c>
      <c r="AH804" s="324">
        <v>759</v>
      </c>
      <c r="AI804" s="628">
        <f t="shared" si="66"/>
        <v>0.3795</v>
      </c>
      <c r="AJ804" s="329">
        <f t="shared" si="67"/>
        <v>3.3018589632017505</v>
      </c>
      <c r="AK804" s="329">
        <f t="shared" si="68"/>
        <v>2261.50538427675</v>
      </c>
      <c r="AL804" s="329">
        <f t="shared" si="71"/>
        <v>2264.8072432399517</v>
      </c>
      <c r="AM804" s="329">
        <f t="shared" si="69"/>
        <v>8.700550627672596</v>
      </c>
    </row>
    <row r="805" spans="33:39" ht="12.75">
      <c r="AG805" s="329">
        <f t="shared" si="70"/>
        <v>2273.925785152</v>
      </c>
      <c r="AH805" s="324">
        <v>760</v>
      </c>
      <c r="AI805" s="628">
        <f t="shared" si="66"/>
        <v>0.38</v>
      </c>
      <c r="AJ805" s="329">
        <f t="shared" si="67"/>
        <v>3.3102311520000005</v>
      </c>
      <c r="AK805" s="329">
        <f t="shared" si="68"/>
        <v>2270.615554</v>
      </c>
      <c r="AL805" s="329">
        <f t="shared" si="71"/>
        <v>2273.925785152</v>
      </c>
      <c r="AM805" s="329">
        <f t="shared" si="69"/>
        <v>8.711134610526317</v>
      </c>
    </row>
    <row r="806" spans="33:39" ht="12.75">
      <c r="AG806" s="329">
        <f t="shared" si="70"/>
        <v>2283.0688628986686</v>
      </c>
      <c r="AH806" s="324">
        <v>761</v>
      </c>
      <c r="AI806" s="628">
        <f t="shared" si="66"/>
        <v>0.3805</v>
      </c>
      <c r="AJ806" s="329">
        <f t="shared" si="67"/>
        <v>3.31862240541825</v>
      </c>
      <c r="AK806" s="329">
        <f t="shared" si="68"/>
        <v>2279.75024049325</v>
      </c>
      <c r="AL806" s="329">
        <f t="shared" si="71"/>
        <v>2283.0688628986686</v>
      </c>
      <c r="AM806" s="329">
        <f t="shared" si="69"/>
        <v>8.721740881519711</v>
      </c>
    </row>
    <row r="807" spans="33:39" ht="12.75">
      <c r="AG807" s="329">
        <f t="shared" si="70"/>
        <v>2292.236509562507</v>
      </c>
      <c r="AH807" s="324">
        <v>762</v>
      </c>
      <c r="AI807" s="628">
        <f t="shared" si="66"/>
        <v>0.381</v>
      </c>
      <c r="AJ807" s="329">
        <f t="shared" si="67"/>
        <v>3.3270327565060005</v>
      </c>
      <c r="AK807" s="329">
        <f t="shared" si="68"/>
        <v>2288.909476806001</v>
      </c>
      <c r="AL807" s="329">
        <f t="shared" si="71"/>
        <v>2292.236509562507</v>
      </c>
      <c r="AM807" s="329">
        <f t="shared" si="69"/>
        <v>8.732369439648295</v>
      </c>
    </row>
    <row r="808" spans="33:39" ht="12.75">
      <c r="AG808" s="329">
        <f t="shared" si="70"/>
        <v>2301.428758226063</v>
      </c>
      <c r="AH808" s="324">
        <v>763</v>
      </c>
      <c r="AI808" s="628">
        <f t="shared" si="66"/>
        <v>0.3815</v>
      </c>
      <c r="AJ808" s="329">
        <f t="shared" si="67"/>
        <v>3.33546223831275</v>
      </c>
      <c r="AK808" s="329">
        <f t="shared" si="68"/>
        <v>2298.0932959877505</v>
      </c>
      <c r="AL808" s="329">
        <f t="shared" si="71"/>
        <v>2301.428758226063</v>
      </c>
      <c r="AM808" s="329">
        <f t="shared" si="69"/>
        <v>8.743020283912845</v>
      </c>
    </row>
    <row r="809" spans="33:39" ht="12.75">
      <c r="AG809" s="329">
        <f t="shared" si="70"/>
        <v>2310.645641971888</v>
      </c>
      <c r="AH809" s="324">
        <v>764</v>
      </c>
      <c r="AI809" s="628">
        <f t="shared" si="66"/>
        <v>0.382</v>
      </c>
      <c r="AJ809" s="329">
        <f t="shared" si="67"/>
        <v>3.343910883888</v>
      </c>
      <c r="AK809" s="329">
        <f t="shared" si="68"/>
        <v>2307.301731088</v>
      </c>
      <c r="AL809" s="329">
        <f t="shared" si="71"/>
        <v>2310.645641971888</v>
      </c>
      <c r="AM809" s="329">
        <f t="shared" si="69"/>
        <v>8.753693413319372</v>
      </c>
    </row>
    <row r="810" spans="33:39" ht="12.75">
      <c r="AG810" s="329">
        <f t="shared" si="70"/>
        <v>2319.8871938825314</v>
      </c>
      <c r="AH810" s="324">
        <v>765</v>
      </c>
      <c r="AI810" s="628">
        <f t="shared" si="66"/>
        <v>0.3825</v>
      </c>
      <c r="AJ810" s="329">
        <f t="shared" si="67"/>
        <v>3.3523787262812506</v>
      </c>
      <c r="AK810" s="329">
        <f t="shared" si="68"/>
        <v>2316.5348151562503</v>
      </c>
      <c r="AL810" s="329">
        <f t="shared" si="71"/>
        <v>2319.8871938825314</v>
      </c>
      <c r="AM810" s="329">
        <f t="shared" si="69"/>
        <v>8.764388826879086</v>
      </c>
    </row>
    <row r="811" spans="33:39" ht="12.75">
      <c r="AG811" s="329">
        <f t="shared" si="70"/>
        <v>2329.1534470405422</v>
      </c>
      <c r="AH811" s="324">
        <v>766</v>
      </c>
      <c r="AI811" s="628">
        <f t="shared" si="66"/>
        <v>0.383</v>
      </c>
      <c r="AJ811" s="329">
        <f t="shared" si="67"/>
        <v>3.3608657985420005</v>
      </c>
      <c r="AK811" s="329">
        <f t="shared" si="68"/>
        <v>2325.7925812420003</v>
      </c>
      <c r="AL811" s="329">
        <f t="shared" si="71"/>
        <v>2329.1534470405422</v>
      </c>
      <c r="AM811" s="329">
        <f t="shared" si="69"/>
        <v>8.775106523608356</v>
      </c>
    </row>
    <row r="812" spans="33:39" ht="12.75">
      <c r="AG812" s="329">
        <f t="shared" si="70"/>
        <v>2338.44443452847</v>
      </c>
      <c r="AH812" s="324">
        <v>767</v>
      </c>
      <c r="AI812" s="628">
        <f t="shared" si="66"/>
        <v>0.3835</v>
      </c>
      <c r="AJ812" s="329">
        <f t="shared" si="67"/>
        <v>3.3693721337197506</v>
      </c>
      <c r="AK812" s="329">
        <f t="shared" si="68"/>
        <v>2335.07506239475</v>
      </c>
      <c r="AL812" s="329">
        <f t="shared" si="71"/>
        <v>2338.44443452847</v>
      </c>
      <c r="AM812" s="329">
        <f t="shared" si="69"/>
        <v>8.785846502528685</v>
      </c>
    </row>
    <row r="813" spans="33:39" ht="12.75">
      <c r="AG813" s="329">
        <f t="shared" si="70"/>
        <v>2347.7601894288637</v>
      </c>
      <c r="AH813" s="324">
        <v>768</v>
      </c>
      <c r="AI813" s="628">
        <f t="shared" si="66"/>
        <v>0.384</v>
      </c>
      <c r="AJ813" s="329">
        <f t="shared" si="67"/>
        <v>3.3778977648640005</v>
      </c>
      <c r="AK813" s="329">
        <f t="shared" si="68"/>
        <v>2344.3822916639997</v>
      </c>
      <c r="AL813" s="329">
        <f t="shared" si="71"/>
        <v>2347.7601894288637</v>
      </c>
      <c r="AM813" s="329">
        <f t="shared" si="69"/>
        <v>8.796608762666668</v>
      </c>
    </row>
    <row r="814" spans="33:39" ht="12.75">
      <c r="AG814" s="329">
        <f t="shared" si="70"/>
        <v>2357.1007448242744</v>
      </c>
      <c r="AH814" s="324">
        <v>769</v>
      </c>
      <c r="AI814" s="628">
        <f aca="true" t="shared" si="72" ref="AI814:AI877">AH814*$AH$43</f>
        <v>0.3845</v>
      </c>
      <c r="AJ814" s="329">
        <f aca="true" t="shared" si="73" ref="AJ814:AJ877">$AJ$35*AI814^3+$AJ$36*AI814^2+$AJ$37*AI814+$AJ$38</f>
        <v>3.38644272502425</v>
      </c>
      <c r="AK814" s="329">
        <f aca="true" t="shared" si="74" ref="AK814:AK877">$AM$35*AI814^3+$AM$36*AI814^2+$AM$37*AI814+$AM$38</f>
        <v>2353.7143020992503</v>
      </c>
      <c r="AL814" s="329">
        <f t="shared" si="71"/>
        <v>2357.1007448242744</v>
      </c>
      <c r="AM814" s="329">
        <f t="shared" si="69"/>
        <v>8.807393303053967</v>
      </c>
    </row>
    <row r="815" spans="33:39" ht="12.75">
      <c r="AG815" s="329">
        <f t="shared" si="70"/>
        <v>2366.46613379725</v>
      </c>
      <c r="AH815" s="324">
        <v>770</v>
      </c>
      <c r="AI815" s="628">
        <f t="shared" si="72"/>
        <v>0.385</v>
      </c>
      <c r="AJ815" s="329">
        <f t="shared" si="73"/>
        <v>3.3950070472500005</v>
      </c>
      <c r="AK815" s="329">
        <f t="shared" si="74"/>
        <v>2363.07112675</v>
      </c>
      <c r="AL815" s="329">
        <f t="shared" si="71"/>
        <v>2366.46613379725</v>
      </c>
      <c r="AM815" s="329">
        <f aca="true" t="shared" si="75" ref="AM815:AM878">AJ815/AI815</f>
        <v>8.818200122727275</v>
      </c>
    </row>
    <row r="816" spans="33:39" ht="12.75">
      <c r="AG816" s="329">
        <f aca="true" t="shared" si="76" ref="AG816:AG879">AL816</f>
        <v>2375.856389430341</v>
      </c>
      <c r="AH816" s="324">
        <v>771</v>
      </c>
      <c r="AI816" s="628">
        <f t="shared" si="72"/>
        <v>0.3855</v>
      </c>
      <c r="AJ816" s="329">
        <f t="shared" si="73"/>
        <v>3.4035907645907506</v>
      </c>
      <c r="AK816" s="329">
        <f t="shared" si="74"/>
        <v>2372.4527986657504</v>
      </c>
      <c r="AL816" s="329">
        <f t="shared" si="71"/>
        <v>2375.856389430341</v>
      </c>
      <c r="AM816" s="329">
        <f t="shared" si="75"/>
        <v>8.829029220728277</v>
      </c>
    </row>
    <row r="817" spans="33:39" ht="12.75">
      <c r="AG817" s="329">
        <f t="shared" si="76"/>
        <v>2385.2715448060967</v>
      </c>
      <c r="AH817" s="324">
        <v>772</v>
      </c>
      <c r="AI817" s="628">
        <f t="shared" si="72"/>
        <v>0.386</v>
      </c>
      <c r="AJ817" s="329">
        <f t="shared" si="73"/>
        <v>3.4121939100960006</v>
      </c>
      <c r="AK817" s="329">
        <f t="shared" si="74"/>
        <v>2381.8593508960007</v>
      </c>
      <c r="AL817" s="329">
        <f aca="true" t="shared" si="77" ref="AL817:AL880">AJ817+AK817</f>
        <v>2385.2715448060967</v>
      </c>
      <c r="AM817" s="329">
        <f t="shared" si="75"/>
        <v>8.839880596103628</v>
      </c>
    </row>
    <row r="818" spans="33:39" ht="12.75">
      <c r="AG818" s="329">
        <f t="shared" si="76"/>
        <v>2394.7116330070653</v>
      </c>
      <c r="AH818" s="324">
        <v>773</v>
      </c>
      <c r="AI818" s="628">
        <f t="shared" si="72"/>
        <v>0.3865</v>
      </c>
      <c r="AJ818" s="329">
        <f t="shared" si="73"/>
        <v>3.42081651681525</v>
      </c>
      <c r="AK818" s="329">
        <f t="shared" si="74"/>
        <v>2391.29081649025</v>
      </c>
      <c r="AL818" s="329">
        <f t="shared" si="77"/>
        <v>2394.7116330070653</v>
      </c>
      <c r="AM818" s="329">
        <f t="shared" si="75"/>
        <v>8.850754247904916</v>
      </c>
    </row>
    <row r="819" spans="33:39" ht="12.75">
      <c r="AG819" s="329">
        <f t="shared" si="76"/>
        <v>2404.1766871157984</v>
      </c>
      <c r="AH819" s="324">
        <v>774</v>
      </c>
      <c r="AI819" s="628">
        <f t="shared" si="72"/>
        <v>0.387</v>
      </c>
      <c r="AJ819" s="329">
        <f t="shared" si="73"/>
        <v>3.429458617798</v>
      </c>
      <c r="AK819" s="329">
        <f t="shared" si="74"/>
        <v>2400.7472284980004</v>
      </c>
      <c r="AL819" s="329">
        <f t="shared" si="77"/>
        <v>2404.1766871157984</v>
      </c>
      <c r="AM819" s="329">
        <f t="shared" si="75"/>
        <v>8.86165017518863</v>
      </c>
    </row>
    <row r="820" spans="33:39" ht="12.75">
      <c r="AG820" s="329">
        <f t="shared" si="76"/>
        <v>2413.666740214844</v>
      </c>
      <c r="AH820" s="324">
        <v>775</v>
      </c>
      <c r="AI820" s="628">
        <f t="shared" si="72"/>
        <v>0.3875</v>
      </c>
      <c r="AJ820" s="329">
        <f t="shared" si="73"/>
        <v>3.43812024609375</v>
      </c>
      <c r="AK820" s="329">
        <f t="shared" si="74"/>
        <v>2410.2286199687505</v>
      </c>
      <c r="AL820" s="329">
        <f t="shared" si="77"/>
        <v>2413.666740214844</v>
      </c>
      <c r="AM820" s="329">
        <f t="shared" si="75"/>
        <v>8.872568377016128</v>
      </c>
    </row>
    <row r="821" spans="33:39" ht="12.75">
      <c r="AG821" s="329">
        <f t="shared" si="76"/>
        <v>2423.1818253867523</v>
      </c>
      <c r="AH821" s="324">
        <v>776</v>
      </c>
      <c r="AI821" s="628">
        <f t="shared" si="72"/>
        <v>0.388</v>
      </c>
      <c r="AJ821" s="329">
        <f t="shared" si="73"/>
        <v>3.446801434752001</v>
      </c>
      <c r="AK821" s="329">
        <f t="shared" si="74"/>
        <v>2419.735023952</v>
      </c>
      <c r="AL821" s="329">
        <f t="shared" si="77"/>
        <v>2423.1818253867523</v>
      </c>
      <c r="AM821" s="329">
        <f t="shared" si="75"/>
        <v>8.88350885245361</v>
      </c>
    </row>
    <row r="822" spans="33:39" ht="12.75">
      <c r="AG822" s="329">
        <f t="shared" si="76"/>
        <v>2432.721975714073</v>
      </c>
      <c r="AH822" s="324">
        <v>777</v>
      </c>
      <c r="AI822" s="628">
        <f t="shared" si="72"/>
        <v>0.3885</v>
      </c>
      <c r="AJ822" s="329">
        <f t="shared" si="73"/>
        <v>3.4555022168222504</v>
      </c>
      <c r="AK822" s="329">
        <f t="shared" si="74"/>
        <v>2429.2664734972504</v>
      </c>
      <c r="AL822" s="329">
        <f t="shared" si="77"/>
        <v>2432.721975714073</v>
      </c>
      <c r="AM822" s="329">
        <f t="shared" si="75"/>
        <v>8.894471600572073</v>
      </c>
    </row>
    <row r="823" spans="33:39" ht="12.75">
      <c r="AG823" s="329">
        <f t="shared" si="76"/>
        <v>2442.287224279354</v>
      </c>
      <c r="AH823" s="324">
        <v>778</v>
      </c>
      <c r="AI823" s="628">
        <f t="shared" si="72"/>
        <v>0.389</v>
      </c>
      <c r="AJ823" s="329">
        <f t="shared" si="73"/>
        <v>3.4642226253540005</v>
      </c>
      <c r="AK823" s="329">
        <f t="shared" si="74"/>
        <v>2438.823001654</v>
      </c>
      <c r="AL823" s="329">
        <f t="shared" si="77"/>
        <v>2442.287224279354</v>
      </c>
      <c r="AM823" s="329">
        <f t="shared" si="75"/>
        <v>8.905456620447302</v>
      </c>
    </row>
    <row r="824" spans="33:39" ht="12.75">
      <c r="AG824" s="329">
        <f t="shared" si="76"/>
        <v>2451.877604165147</v>
      </c>
      <c r="AH824" s="324">
        <v>779</v>
      </c>
      <c r="AI824" s="628">
        <f t="shared" si="72"/>
        <v>0.3895</v>
      </c>
      <c r="AJ824" s="329">
        <f t="shared" si="73"/>
        <v>3.47296269339675</v>
      </c>
      <c r="AK824" s="329">
        <f t="shared" si="74"/>
        <v>2448.4046414717504</v>
      </c>
      <c r="AL824" s="329">
        <f t="shared" si="77"/>
        <v>2451.877604165147</v>
      </c>
      <c r="AM824" s="329">
        <f t="shared" si="75"/>
        <v>8.91646391115982</v>
      </c>
    </row>
    <row r="825" spans="33:39" ht="12.75">
      <c r="AG825" s="329">
        <f t="shared" si="76"/>
        <v>2461.493148454</v>
      </c>
      <c r="AH825" s="324">
        <v>780</v>
      </c>
      <c r="AI825" s="628">
        <f t="shared" si="72"/>
        <v>0.39</v>
      </c>
      <c r="AJ825" s="329">
        <f t="shared" si="73"/>
        <v>3.4817224540000002</v>
      </c>
      <c r="AK825" s="329">
        <f t="shared" si="74"/>
        <v>2458.011426</v>
      </c>
      <c r="AL825" s="329">
        <f t="shared" si="77"/>
        <v>2461.493148454</v>
      </c>
      <c r="AM825" s="329">
        <f t="shared" si="75"/>
        <v>8.927493471794872</v>
      </c>
    </row>
    <row r="826" spans="33:39" ht="12.75">
      <c r="AG826" s="329">
        <f t="shared" si="76"/>
        <v>2471.1338902284633</v>
      </c>
      <c r="AH826" s="324">
        <v>781</v>
      </c>
      <c r="AI826" s="628">
        <f t="shared" si="72"/>
        <v>0.3905</v>
      </c>
      <c r="AJ826" s="329">
        <f t="shared" si="73"/>
        <v>3.4905019402132504</v>
      </c>
      <c r="AK826" s="329">
        <f t="shared" si="74"/>
        <v>2467.64338828825</v>
      </c>
      <c r="AL826" s="329">
        <f t="shared" si="77"/>
        <v>2471.1338902284633</v>
      </c>
      <c r="AM826" s="329">
        <f t="shared" si="75"/>
        <v>8.938545301442382</v>
      </c>
    </row>
    <row r="827" spans="33:39" ht="12.75">
      <c r="AG827" s="329">
        <f t="shared" si="76"/>
        <v>2480.7998625710866</v>
      </c>
      <c r="AH827" s="324">
        <v>782</v>
      </c>
      <c r="AI827" s="628">
        <f t="shared" si="72"/>
        <v>0.391</v>
      </c>
      <c r="AJ827" s="329">
        <f t="shared" si="73"/>
        <v>3.4993011850860003</v>
      </c>
      <c r="AK827" s="329">
        <f t="shared" si="74"/>
        <v>2477.3005613860005</v>
      </c>
      <c r="AL827" s="329">
        <f t="shared" si="77"/>
        <v>2480.7998625710866</v>
      </c>
      <c r="AM827" s="329">
        <f t="shared" si="75"/>
        <v>8.949619399196932</v>
      </c>
    </row>
    <row r="828" spans="33:39" ht="12.75">
      <c r="AG828" s="329">
        <f t="shared" si="76"/>
        <v>2490.4910985644183</v>
      </c>
      <c r="AH828" s="324">
        <v>783</v>
      </c>
      <c r="AI828" s="628">
        <f t="shared" si="72"/>
        <v>0.3915</v>
      </c>
      <c r="AJ828" s="329">
        <f t="shared" si="73"/>
        <v>3.5081202216677503</v>
      </c>
      <c r="AK828" s="329">
        <f t="shared" si="74"/>
        <v>2486.9829783427504</v>
      </c>
      <c r="AL828" s="329">
        <f t="shared" si="77"/>
        <v>2490.4910985644183</v>
      </c>
      <c r="AM828" s="329">
        <f t="shared" si="75"/>
        <v>8.960715764157728</v>
      </c>
    </row>
    <row r="829" spans="33:39" ht="12.75">
      <c r="AG829" s="329">
        <f t="shared" si="76"/>
        <v>2500.2076312910085</v>
      </c>
      <c r="AH829" s="324">
        <v>784</v>
      </c>
      <c r="AI829" s="628">
        <f t="shared" si="72"/>
        <v>0.392</v>
      </c>
      <c r="AJ829" s="329">
        <f t="shared" si="73"/>
        <v>3.516959083008001</v>
      </c>
      <c r="AK829" s="329">
        <f t="shared" si="74"/>
        <v>2496.6906722080007</v>
      </c>
      <c r="AL829" s="329">
        <f t="shared" si="77"/>
        <v>2500.2076312910085</v>
      </c>
      <c r="AM829" s="329">
        <f t="shared" si="75"/>
        <v>8.971834395428573</v>
      </c>
    </row>
    <row r="830" spans="33:39" ht="12.75">
      <c r="AG830" s="329">
        <f t="shared" si="76"/>
        <v>2509.9494938334064</v>
      </c>
      <c r="AH830" s="324">
        <v>785</v>
      </c>
      <c r="AI830" s="628">
        <f t="shared" si="72"/>
        <v>0.3925</v>
      </c>
      <c r="AJ830" s="329">
        <f t="shared" si="73"/>
        <v>3.5258178021562503</v>
      </c>
      <c r="AK830" s="329">
        <f t="shared" si="74"/>
        <v>2506.42367603125</v>
      </c>
      <c r="AL830" s="329">
        <f t="shared" si="77"/>
        <v>2509.9494938334064</v>
      </c>
      <c r="AM830" s="329">
        <f t="shared" si="75"/>
        <v>8.982975292117835</v>
      </c>
    </row>
    <row r="831" spans="33:39" ht="12.75">
      <c r="AG831" s="329">
        <f t="shared" si="76"/>
        <v>2519.7167192741617</v>
      </c>
      <c r="AH831" s="324">
        <v>786</v>
      </c>
      <c r="AI831" s="628">
        <f t="shared" si="72"/>
        <v>0.393</v>
      </c>
      <c r="AJ831" s="329">
        <f t="shared" si="73"/>
        <v>3.5346964121620004</v>
      </c>
      <c r="AK831" s="329">
        <f t="shared" si="74"/>
        <v>2516.182022862</v>
      </c>
      <c r="AL831" s="329">
        <f t="shared" si="77"/>
        <v>2519.7167192741617</v>
      </c>
      <c r="AM831" s="329">
        <f t="shared" si="75"/>
        <v>8.994138453338422</v>
      </c>
    </row>
    <row r="832" spans="33:39" ht="12.75">
      <c r="AG832" s="329">
        <f t="shared" si="76"/>
        <v>2529.5093406958254</v>
      </c>
      <c r="AH832" s="324">
        <v>787</v>
      </c>
      <c r="AI832" s="628">
        <f t="shared" si="72"/>
        <v>0.3935</v>
      </c>
      <c r="AJ832" s="329">
        <f t="shared" si="73"/>
        <v>3.5435949460747502</v>
      </c>
      <c r="AK832" s="329">
        <f t="shared" si="74"/>
        <v>2525.9657457497506</v>
      </c>
      <c r="AL832" s="329">
        <f t="shared" si="77"/>
        <v>2529.5093406958254</v>
      </c>
      <c r="AM832" s="329">
        <f t="shared" si="75"/>
        <v>9.00532387820775</v>
      </c>
    </row>
    <row r="833" spans="33:39" ht="12.75">
      <c r="AG833" s="329">
        <f t="shared" si="76"/>
        <v>2539.3273911809447</v>
      </c>
      <c r="AH833" s="324">
        <v>788</v>
      </c>
      <c r="AI833" s="628">
        <f t="shared" si="72"/>
        <v>0.394</v>
      </c>
      <c r="AJ833" s="329">
        <f t="shared" si="73"/>
        <v>3.552513436944001</v>
      </c>
      <c r="AK833" s="329">
        <f t="shared" si="74"/>
        <v>2535.7748777440006</v>
      </c>
      <c r="AL833" s="329">
        <f t="shared" si="77"/>
        <v>2539.3273911809447</v>
      </c>
      <c r="AM833" s="329">
        <f t="shared" si="75"/>
        <v>9.016531565847718</v>
      </c>
    </row>
    <row r="834" spans="33:39" ht="12.75">
      <c r="AG834" s="329">
        <f t="shared" si="76"/>
        <v>2549.17090381207</v>
      </c>
      <c r="AH834" s="324">
        <v>789</v>
      </c>
      <c r="AI834" s="628">
        <f t="shared" si="72"/>
        <v>0.3945</v>
      </c>
      <c r="AJ834" s="329">
        <f t="shared" si="73"/>
        <v>3.5614519178192507</v>
      </c>
      <c r="AK834" s="329">
        <f t="shared" si="74"/>
        <v>2545.6094518942505</v>
      </c>
      <c r="AL834" s="329">
        <f t="shared" si="77"/>
        <v>2549.17090381207</v>
      </c>
      <c r="AM834" s="329">
        <f t="shared" si="75"/>
        <v>9.027761515384666</v>
      </c>
    </row>
    <row r="835" spans="33:39" ht="12.75">
      <c r="AG835" s="329">
        <f t="shared" si="76"/>
        <v>2559.0399116717504</v>
      </c>
      <c r="AH835" s="324">
        <v>790</v>
      </c>
      <c r="AI835" s="628">
        <f t="shared" si="72"/>
        <v>0.395</v>
      </c>
      <c r="AJ835" s="329">
        <f t="shared" si="73"/>
        <v>3.570410421750001</v>
      </c>
      <c r="AK835" s="329">
        <f t="shared" si="74"/>
        <v>2555.4695012500006</v>
      </c>
      <c r="AL835" s="329">
        <f t="shared" si="77"/>
        <v>2559.0399116717504</v>
      </c>
      <c r="AM835" s="329">
        <f t="shared" si="75"/>
        <v>9.039013725949369</v>
      </c>
    </row>
    <row r="836" spans="33:39" ht="12.75">
      <c r="AG836" s="329">
        <f t="shared" si="76"/>
        <v>2568.9344478425355</v>
      </c>
      <c r="AH836" s="324">
        <v>791</v>
      </c>
      <c r="AI836" s="628">
        <f t="shared" si="72"/>
        <v>0.3955</v>
      </c>
      <c r="AJ836" s="329">
        <f t="shared" si="73"/>
        <v>3.5793889817857503</v>
      </c>
      <c r="AK836" s="329">
        <f t="shared" si="74"/>
        <v>2565.35505886075</v>
      </c>
      <c r="AL836" s="329">
        <f t="shared" si="77"/>
        <v>2568.9344478425355</v>
      </c>
      <c r="AM836" s="329">
        <f t="shared" si="75"/>
        <v>9.050288196676991</v>
      </c>
    </row>
    <row r="837" spans="33:39" ht="12.75">
      <c r="AG837" s="329">
        <f t="shared" si="76"/>
        <v>2578.8545454069763</v>
      </c>
      <c r="AH837" s="324">
        <v>792</v>
      </c>
      <c r="AI837" s="628">
        <f t="shared" si="72"/>
        <v>0.396</v>
      </c>
      <c r="AJ837" s="329">
        <f t="shared" si="73"/>
        <v>3.5883876309760003</v>
      </c>
      <c r="AK837" s="329">
        <f t="shared" si="74"/>
        <v>2575.2661577760005</v>
      </c>
      <c r="AL837" s="329">
        <f t="shared" si="77"/>
        <v>2578.8545454069763</v>
      </c>
      <c r="AM837" s="329">
        <f t="shared" si="75"/>
        <v>9.061584926707072</v>
      </c>
    </row>
    <row r="838" spans="33:39" ht="12.75">
      <c r="AG838" s="329">
        <f t="shared" si="76"/>
        <v>2588.8002374476205</v>
      </c>
      <c r="AH838" s="324">
        <v>793</v>
      </c>
      <c r="AI838" s="628">
        <f t="shared" si="72"/>
        <v>0.3965</v>
      </c>
      <c r="AJ838" s="329">
        <f t="shared" si="73"/>
        <v>3.5974064023702508</v>
      </c>
      <c r="AK838" s="329">
        <f t="shared" si="74"/>
        <v>2585.20283104525</v>
      </c>
      <c r="AL838" s="329">
        <f t="shared" si="77"/>
        <v>2588.8002374476205</v>
      </c>
      <c r="AM838" s="329">
        <f t="shared" si="75"/>
        <v>9.072903915183481</v>
      </c>
    </row>
    <row r="839" spans="33:39" ht="12.75">
      <c r="AG839" s="329">
        <f t="shared" si="76"/>
        <v>2598.771557047018</v>
      </c>
      <c r="AH839" s="324">
        <v>794</v>
      </c>
      <c r="AI839" s="628">
        <f t="shared" si="72"/>
        <v>0.397</v>
      </c>
      <c r="AJ839" s="329">
        <f t="shared" si="73"/>
        <v>3.6064453290180007</v>
      </c>
      <c r="AK839" s="329">
        <f t="shared" si="74"/>
        <v>2595.1651117180004</v>
      </c>
      <c r="AL839" s="329">
        <f t="shared" si="77"/>
        <v>2598.771557047018</v>
      </c>
      <c r="AM839" s="329">
        <f t="shared" si="75"/>
        <v>9.08424516125441</v>
      </c>
    </row>
    <row r="840" spans="33:39" ht="12.75">
      <c r="AG840" s="329">
        <f t="shared" si="76"/>
        <v>2608.7685372877195</v>
      </c>
      <c r="AH840" s="324">
        <v>795</v>
      </c>
      <c r="AI840" s="628">
        <f t="shared" si="72"/>
        <v>0.3975</v>
      </c>
      <c r="AJ840" s="329">
        <f t="shared" si="73"/>
        <v>3.6155044439687507</v>
      </c>
      <c r="AK840" s="329">
        <f t="shared" si="74"/>
        <v>2605.1530328437507</v>
      </c>
      <c r="AL840" s="329">
        <f t="shared" si="77"/>
        <v>2608.7685372877195</v>
      </c>
      <c r="AM840" s="329">
        <f t="shared" si="75"/>
        <v>9.095608664072328</v>
      </c>
    </row>
    <row r="841" spans="33:39" ht="12.75">
      <c r="AG841" s="329">
        <f t="shared" si="76"/>
        <v>2618.791211252273</v>
      </c>
      <c r="AH841" s="324">
        <v>796</v>
      </c>
      <c r="AI841" s="628">
        <f t="shared" si="72"/>
        <v>0.398</v>
      </c>
      <c r="AJ841" s="329">
        <f t="shared" si="73"/>
        <v>3.6245837802720007</v>
      </c>
      <c r="AK841" s="329">
        <f t="shared" si="74"/>
        <v>2615.166627472001</v>
      </c>
      <c r="AL841" s="329">
        <f t="shared" si="77"/>
        <v>2618.791211252273</v>
      </c>
      <c r="AM841" s="329">
        <f t="shared" si="75"/>
        <v>9.10699442279397</v>
      </c>
    </row>
    <row r="842" spans="33:39" ht="12.75">
      <c r="AG842" s="329">
        <f t="shared" si="76"/>
        <v>2628.839612023228</v>
      </c>
      <c r="AH842" s="324">
        <v>797</v>
      </c>
      <c r="AI842" s="628">
        <f t="shared" si="72"/>
        <v>0.3985</v>
      </c>
      <c r="AJ842" s="329">
        <f t="shared" si="73"/>
        <v>3.6336833709772507</v>
      </c>
      <c r="AK842" s="329">
        <f t="shared" si="74"/>
        <v>2625.2059286522503</v>
      </c>
      <c r="AL842" s="329">
        <f t="shared" si="77"/>
        <v>2628.839612023228</v>
      </c>
      <c r="AM842" s="329">
        <f t="shared" si="75"/>
        <v>9.118402436580302</v>
      </c>
    </row>
    <row r="843" spans="33:39" ht="12.75">
      <c r="AG843" s="329">
        <f t="shared" si="76"/>
        <v>2638.913772683134</v>
      </c>
      <c r="AH843" s="324">
        <v>798</v>
      </c>
      <c r="AI843" s="628">
        <f t="shared" si="72"/>
        <v>0.399</v>
      </c>
      <c r="AJ843" s="329">
        <f t="shared" si="73"/>
        <v>3.6428032491340003</v>
      </c>
      <c r="AK843" s="329">
        <f t="shared" si="74"/>
        <v>2635.270969434</v>
      </c>
      <c r="AL843" s="329">
        <f t="shared" si="77"/>
        <v>2638.913772683134</v>
      </c>
      <c r="AM843" s="329">
        <f t="shared" si="75"/>
        <v>9.129832704596492</v>
      </c>
    </row>
    <row r="844" spans="33:39" ht="12.75">
      <c r="AG844" s="329">
        <f t="shared" si="76"/>
        <v>2649.013726314542</v>
      </c>
      <c r="AH844" s="324">
        <v>799</v>
      </c>
      <c r="AI844" s="628">
        <f t="shared" si="72"/>
        <v>0.3995</v>
      </c>
      <c r="AJ844" s="329">
        <f t="shared" si="73"/>
        <v>3.65194344779175</v>
      </c>
      <c r="AK844" s="329">
        <f t="shared" si="74"/>
        <v>2645.36178286675</v>
      </c>
      <c r="AL844" s="329">
        <f t="shared" si="77"/>
        <v>2649.013726314542</v>
      </c>
      <c r="AM844" s="329">
        <f t="shared" si="75"/>
        <v>9.14128522601189</v>
      </c>
    </row>
    <row r="845" spans="33:39" ht="12.75">
      <c r="AG845" s="329">
        <f t="shared" si="76"/>
        <v>2659.1395060000004</v>
      </c>
      <c r="AH845" s="324">
        <v>800</v>
      </c>
      <c r="AI845" s="628">
        <f t="shared" si="72"/>
        <v>0.4</v>
      </c>
      <c r="AJ845" s="329">
        <f t="shared" si="73"/>
        <v>3.661104000000001</v>
      </c>
      <c r="AK845" s="329">
        <f t="shared" si="74"/>
        <v>2655.4784020000006</v>
      </c>
      <c r="AL845" s="329">
        <f t="shared" si="77"/>
        <v>2659.1395060000004</v>
      </c>
      <c r="AM845" s="329">
        <f t="shared" si="75"/>
        <v>9.15276</v>
      </c>
    </row>
    <row r="846" spans="33:39" ht="12.75">
      <c r="AG846" s="329">
        <f t="shared" si="76"/>
        <v>2669.2911448220584</v>
      </c>
      <c r="AH846" s="324">
        <v>801</v>
      </c>
      <c r="AI846" s="628">
        <f t="shared" si="72"/>
        <v>0.4005</v>
      </c>
      <c r="AJ846" s="329">
        <f t="shared" si="73"/>
        <v>3.670284938808251</v>
      </c>
      <c r="AK846" s="329">
        <f t="shared" si="74"/>
        <v>2665.62085988325</v>
      </c>
      <c r="AL846" s="329">
        <f t="shared" si="77"/>
        <v>2669.2911448220584</v>
      </c>
      <c r="AM846" s="329">
        <f t="shared" si="75"/>
        <v>9.164257025738454</v>
      </c>
    </row>
    <row r="847" spans="33:39" ht="12.75">
      <c r="AG847" s="329">
        <f t="shared" si="76"/>
        <v>2679.4686758632665</v>
      </c>
      <c r="AH847" s="324">
        <v>802</v>
      </c>
      <c r="AI847" s="628">
        <f t="shared" si="72"/>
        <v>0.401</v>
      </c>
      <c r="AJ847" s="329">
        <f t="shared" si="73"/>
        <v>3.6794862972660005</v>
      </c>
      <c r="AK847" s="329">
        <f t="shared" si="74"/>
        <v>2675.7891895660005</v>
      </c>
      <c r="AL847" s="329">
        <f t="shared" si="77"/>
        <v>2679.4686758632665</v>
      </c>
      <c r="AM847" s="329">
        <f t="shared" si="75"/>
        <v>9.175776302408979</v>
      </c>
    </row>
    <row r="848" spans="33:39" ht="12.75">
      <c r="AG848" s="329">
        <f t="shared" si="76"/>
        <v>2689.672132206173</v>
      </c>
      <c r="AH848" s="324">
        <v>803</v>
      </c>
      <c r="AI848" s="628">
        <f t="shared" si="72"/>
        <v>0.4015</v>
      </c>
      <c r="AJ848" s="329">
        <f t="shared" si="73"/>
        <v>3.688708108422751</v>
      </c>
      <c r="AK848" s="329">
        <f t="shared" si="74"/>
        <v>2685.9834240977502</v>
      </c>
      <c r="AL848" s="329">
        <f t="shared" si="77"/>
        <v>2689.672132206173</v>
      </c>
      <c r="AM848" s="329">
        <f t="shared" si="75"/>
        <v>9.187317829197386</v>
      </c>
    </row>
    <row r="849" spans="33:39" ht="12.75">
      <c r="AG849" s="329">
        <f t="shared" si="76"/>
        <v>2699.901546933328</v>
      </c>
      <c r="AH849" s="324">
        <v>804</v>
      </c>
      <c r="AI849" s="628">
        <f t="shared" si="72"/>
        <v>0.402</v>
      </c>
      <c r="AJ849" s="329">
        <f t="shared" si="73"/>
        <v>3.6979504053280006</v>
      </c>
      <c r="AK849" s="329">
        <f t="shared" si="74"/>
        <v>2696.203596528</v>
      </c>
      <c r="AL849" s="329">
        <f t="shared" si="77"/>
        <v>2699.901546933328</v>
      </c>
      <c r="AM849" s="329">
        <f t="shared" si="75"/>
        <v>9.198881605293533</v>
      </c>
    </row>
    <row r="850" spans="33:39" ht="12.75">
      <c r="AG850" s="329">
        <f t="shared" si="76"/>
        <v>2710.156953127282</v>
      </c>
      <c r="AH850" s="324">
        <v>805</v>
      </c>
      <c r="AI850" s="628">
        <f t="shared" si="72"/>
        <v>0.4025</v>
      </c>
      <c r="AJ850" s="329">
        <f t="shared" si="73"/>
        <v>3.707213221031251</v>
      </c>
      <c r="AK850" s="329">
        <f t="shared" si="74"/>
        <v>2706.4497399062507</v>
      </c>
      <c r="AL850" s="329">
        <f t="shared" si="77"/>
        <v>2710.156953127282</v>
      </c>
      <c r="AM850" s="329">
        <f t="shared" si="75"/>
        <v>9.210467629891307</v>
      </c>
    </row>
    <row r="851" spans="33:39" ht="12.75">
      <c r="AG851" s="329">
        <f t="shared" si="76"/>
        <v>2720.438383870583</v>
      </c>
      <c r="AH851" s="324">
        <v>806</v>
      </c>
      <c r="AI851" s="628">
        <f t="shared" si="72"/>
        <v>0.403</v>
      </c>
      <c r="AJ851" s="329">
        <f t="shared" si="73"/>
        <v>3.7164965885820007</v>
      </c>
      <c r="AK851" s="329">
        <f t="shared" si="74"/>
        <v>2716.7218872820013</v>
      </c>
      <c r="AL851" s="329">
        <f t="shared" si="77"/>
        <v>2720.438383870583</v>
      </c>
      <c r="AM851" s="329">
        <f t="shared" si="75"/>
        <v>9.222075902188587</v>
      </c>
    </row>
    <row r="852" spans="33:39" ht="12.75">
      <c r="AG852" s="329">
        <f t="shared" si="76"/>
        <v>2730.745872245781</v>
      </c>
      <c r="AH852" s="324">
        <v>807</v>
      </c>
      <c r="AI852" s="628">
        <f t="shared" si="72"/>
        <v>0.4035</v>
      </c>
      <c r="AJ852" s="329">
        <f t="shared" si="73"/>
        <v>3.725800541029751</v>
      </c>
      <c r="AK852" s="329">
        <f t="shared" si="74"/>
        <v>2727.020071704751</v>
      </c>
      <c r="AL852" s="329">
        <f t="shared" si="77"/>
        <v>2730.745872245781</v>
      </c>
      <c r="AM852" s="329">
        <f t="shared" si="75"/>
        <v>9.233706421387238</v>
      </c>
    </row>
    <row r="853" spans="33:39" ht="12.75">
      <c r="AG853" s="329">
        <f t="shared" si="76"/>
        <v>2741.079451335425</v>
      </c>
      <c r="AH853" s="324">
        <v>808</v>
      </c>
      <c r="AI853" s="628">
        <f t="shared" si="72"/>
        <v>0.404</v>
      </c>
      <c r="AJ853" s="329">
        <f t="shared" si="73"/>
        <v>3.7351251114240003</v>
      </c>
      <c r="AK853" s="329">
        <f t="shared" si="74"/>
        <v>2737.3443262240007</v>
      </c>
      <c r="AL853" s="329">
        <f t="shared" si="77"/>
        <v>2741.079451335425</v>
      </c>
      <c r="AM853" s="329">
        <f t="shared" si="75"/>
        <v>9.245359186693069</v>
      </c>
    </row>
    <row r="854" spans="33:39" ht="12.75">
      <c r="AG854" s="329">
        <f t="shared" si="76"/>
        <v>2751.439154222065</v>
      </c>
      <c r="AH854" s="324">
        <v>809</v>
      </c>
      <c r="AI854" s="628">
        <f t="shared" si="72"/>
        <v>0.4045</v>
      </c>
      <c r="AJ854" s="329">
        <f t="shared" si="73"/>
        <v>3.7444703328142515</v>
      </c>
      <c r="AK854" s="329">
        <f t="shared" si="74"/>
        <v>2747.694683889251</v>
      </c>
      <c r="AL854" s="329">
        <f t="shared" si="77"/>
        <v>2751.439154222065</v>
      </c>
      <c r="AM854" s="329">
        <f t="shared" si="75"/>
        <v>9.257034197315825</v>
      </c>
    </row>
    <row r="855" spans="33:39" ht="12.75">
      <c r="AG855" s="329">
        <f t="shared" si="76"/>
        <v>2761.825013988251</v>
      </c>
      <c r="AH855" s="324">
        <v>810</v>
      </c>
      <c r="AI855" s="628">
        <f t="shared" si="72"/>
        <v>0.405</v>
      </c>
      <c r="AJ855" s="329">
        <f t="shared" si="73"/>
        <v>3.7538362382500012</v>
      </c>
      <c r="AK855" s="329">
        <f t="shared" si="74"/>
        <v>2758.071177750001</v>
      </c>
      <c r="AL855" s="329">
        <f t="shared" si="77"/>
        <v>2761.825013988251</v>
      </c>
      <c r="AM855" s="329">
        <f t="shared" si="75"/>
        <v>9.268731452469138</v>
      </c>
    </row>
    <row r="856" spans="33:39" ht="12.75">
      <c r="AG856" s="329">
        <f t="shared" si="76"/>
        <v>2772.237063716532</v>
      </c>
      <c r="AH856" s="324">
        <v>811</v>
      </c>
      <c r="AI856" s="628">
        <f t="shared" si="72"/>
        <v>0.4055</v>
      </c>
      <c r="AJ856" s="329">
        <f t="shared" si="73"/>
        <v>3.763222860780751</v>
      </c>
      <c r="AK856" s="329">
        <f t="shared" si="74"/>
        <v>2768.473840855751</v>
      </c>
      <c r="AL856" s="329">
        <f t="shared" si="77"/>
        <v>2772.237063716532</v>
      </c>
      <c r="AM856" s="329">
        <f t="shared" si="75"/>
        <v>9.280450951370533</v>
      </c>
    </row>
    <row r="857" spans="33:39" ht="12.75">
      <c r="AG857" s="329">
        <f t="shared" si="76"/>
        <v>2782.675336489456</v>
      </c>
      <c r="AH857" s="324">
        <v>812</v>
      </c>
      <c r="AI857" s="628">
        <f t="shared" si="72"/>
        <v>0.406</v>
      </c>
      <c r="AJ857" s="329">
        <f t="shared" si="73"/>
        <v>3.772630233456001</v>
      </c>
      <c r="AK857" s="329">
        <f t="shared" si="74"/>
        <v>2778.9027062560003</v>
      </c>
      <c r="AL857" s="329">
        <f t="shared" si="77"/>
        <v>2782.675336489456</v>
      </c>
      <c r="AM857" s="329">
        <f t="shared" si="75"/>
        <v>9.29219269324138</v>
      </c>
    </row>
    <row r="858" spans="33:39" ht="12.75">
      <c r="AG858" s="329">
        <f t="shared" si="76"/>
        <v>2793.139865389576</v>
      </c>
      <c r="AH858" s="324">
        <v>813</v>
      </c>
      <c r="AI858" s="628">
        <f t="shared" si="72"/>
        <v>0.40650000000000003</v>
      </c>
      <c r="AJ858" s="329">
        <f t="shared" si="73"/>
        <v>3.782058389325251</v>
      </c>
      <c r="AK858" s="329">
        <f t="shared" si="74"/>
        <v>2789.3578070002504</v>
      </c>
      <c r="AL858" s="329">
        <f t="shared" si="77"/>
        <v>2793.139865389576</v>
      </c>
      <c r="AM858" s="329">
        <f t="shared" si="75"/>
        <v>9.30395667730689</v>
      </c>
    </row>
    <row r="859" spans="33:39" ht="12.75">
      <c r="AG859" s="329">
        <f t="shared" si="76"/>
        <v>2803.6306834994384</v>
      </c>
      <c r="AH859" s="324">
        <v>814</v>
      </c>
      <c r="AI859" s="628">
        <f t="shared" si="72"/>
        <v>0.40700000000000003</v>
      </c>
      <c r="AJ859" s="329">
        <f t="shared" si="73"/>
        <v>3.7915073614380006</v>
      </c>
      <c r="AK859" s="329">
        <f t="shared" si="74"/>
        <v>2799.8391761380003</v>
      </c>
      <c r="AL859" s="329">
        <f t="shared" si="77"/>
        <v>2803.6306834994384</v>
      </c>
      <c r="AM859" s="329">
        <f t="shared" si="75"/>
        <v>9.31574290279607</v>
      </c>
    </row>
    <row r="860" spans="33:39" ht="12.75">
      <c r="AG860" s="329">
        <f t="shared" si="76"/>
        <v>2814.1478239015937</v>
      </c>
      <c r="AH860" s="324">
        <v>815</v>
      </c>
      <c r="AI860" s="628">
        <f t="shared" si="72"/>
        <v>0.40750000000000003</v>
      </c>
      <c r="AJ860" s="329">
        <f t="shared" si="73"/>
        <v>3.8009771828437504</v>
      </c>
      <c r="AK860" s="329">
        <f t="shared" si="74"/>
        <v>2810.34684671875</v>
      </c>
      <c r="AL860" s="329">
        <f t="shared" si="77"/>
        <v>2814.1478239015937</v>
      </c>
      <c r="AM860" s="329">
        <f t="shared" si="75"/>
        <v>9.327551368941718</v>
      </c>
    </row>
    <row r="861" spans="33:39" ht="12.75">
      <c r="AG861" s="329">
        <f t="shared" si="76"/>
        <v>2824.691319678593</v>
      </c>
      <c r="AH861" s="324">
        <v>816</v>
      </c>
      <c r="AI861" s="628">
        <f t="shared" si="72"/>
        <v>0.40800000000000003</v>
      </c>
      <c r="AJ861" s="329">
        <f t="shared" si="73"/>
        <v>3.810467886592001</v>
      </c>
      <c r="AK861" s="329">
        <f t="shared" si="74"/>
        <v>2820.880851792001</v>
      </c>
      <c r="AL861" s="329">
        <f t="shared" si="77"/>
        <v>2824.691319678593</v>
      </c>
      <c r="AM861" s="329">
        <f t="shared" si="75"/>
        <v>9.339382074980394</v>
      </c>
    </row>
    <row r="862" spans="33:39" ht="12.75">
      <c r="AG862" s="329">
        <f t="shared" si="76"/>
        <v>2835.261203912983</v>
      </c>
      <c r="AH862" s="324">
        <v>817</v>
      </c>
      <c r="AI862" s="628">
        <f t="shared" si="72"/>
        <v>0.40850000000000003</v>
      </c>
      <c r="AJ862" s="329">
        <f t="shared" si="73"/>
        <v>3.819979505732251</v>
      </c>
      <c r="AK862" s="329">
        <f t="shared" si="74"/>
        <v>2831.441224407251</v>
      </c>
      <c r="AL862" s="329">
        <f t="shared" si="77"/>
        <v>2835.261203912983</v>
      </c>
      <c r="AM862" s="329">
        <f t="shared" si="75"/>
        <v>9.351235020152389</v>
      </c>
    </row>
    <row r="863" spans="33:39" ht="12.75">
      <c r="AG863" s="329">
        <f t="shared" si="76"/>
        <v>2845.857509687315</v>
      </c>
      <c r="AH863" s="324">
        <v>818</v>
      </c>
      <c r="AI863" s="628">
        <f t="shared" si="72"/>
        <v>0.40900000000000003</v>
      </c>
      <c r="AJ863" s="329">
        <f t="shared" si="73"/>
        <v>3.829512073314001</v>
      </c>
      <c r="AK863" s="329">
        <f t="shared" si="74"/>
        <v>2842.027997614001</v>
      </c>
      <c r="AL863" s="329">
        <f t="shared" si="77"/>
        <v>2845.857509687315</v>
      </c>
      <c r="AM863" s="329">
        <f t="shared" si="75"/>
        <v>9.363110203701712</v>
      </c>
    </row>
    <row r="864" spans="33:39" ht="12.75">
      <c r="AG864" s="329">
        <f t="shared" si="76"/>
        <v>2856.480270084138</v>
      </c>
      <c r="AH864" s="324">
        <v>819</v>
      </c>
      <c r="AI864" s="628">
        <f t="shared" si="72"/>
        <v>0.40950000000000003</v>
      </c>
      <c r="AJ864" s="329">
        <f t="shared" si="73"/>
        <v>3.839065622386751</v>
      </c>
      <c r="AK864" s="329">
        <f t="shared" si="74"/>
        <v>2852.641204461751</v>
      </c>
      <c r="AL864" s="329">
        <f t="shared" si="77"/>
        <v>2856.480270084138</v>
      </c>
      <c r="AM864" s="329">
        <f t="shared" si="75"/>
        <v>9.375007624876071</v>
      </c>
    </row>
    <row r="865" spans="33:39" ht="12.75">
      <c r="AG865" s="329">
        <f t="shared" si="76"/>
        <v>2867.1295181860005</v>
      </c>
      <c r="AH865" s="324">
        <v>820</v>
      </c>
      <c r="AI865" s="628">
        <f t="shared" si="72"/>
        <v>0.41000000000000003</v>
      </c>
      <c r="AJ865" s="329">
        <f t="shared" si="73"/>
        <v>3.8486401860000004</v>
      </c>
      <c r="AK865" s="329">
        <f t="shared" si="74"/>
        <v>2863.2808780000005</v>
      </c>
      <c r="AL865" s="329">
        <f t="shared" si="77"/>
        <v>2867.1295181860005</v>
      </c>
      <c r="AM865" s="329">
        <f t="shared" si="75"/>
        <v>9.386927282926829</v>
      </c>
    </row>
    <row r="866" spans="33:39" ht="12.75">
      <c r="AG866" s="329">
        <f t="shared" si="76"/>
        <v>2877.805287075454</v>
      </c>
      <c r="AH866" s="324">
        <v>821</v>
      </c>
      <c r="AI866" s="628">
        <f t="shared" si="72"/>
        <v>0.41050000000000003</v>
      </c>
      <c r="AJ866" s="329">
        <f t="shared" si="73"/>
        <v>3.858235797203251</v>
      </c>
      <c r="AK866" s="329">
        <f t="shared" si="74"/>
        <v>2873.947051278251</v>
      </c>
      <c r="AL866" s="329">
        <f t="shared" si="77"/>
        <v>2877.805287075454</v>
      </c>
      <c r="AM866" s="329">
        <f t="shared" si="75"/>
        <v>9.398869177109015</v>
      </c>
    </row>
    <row r="867" spans="33:39" ht="12.75">
      <c r="AG867" s="329">
        <f t="shared" si="76"/>
        <v>2888.507609835047</v>
      </c>
      <c r="AH867" s="324">
        <v>822</v>
      </c>
      <c r="AI867" s="628">
        <f t="shared" si="72"/>
        <v>0.41100000000000003</v>
      </c>
      <c r="AJ867" s="329">
        <f t="shared" si="73"/>
        <v>3.867852489046001</v>
      </c>
      <c r="AK867" s="329">
        <f t="shared" si="74"/>
        <v>2884.639757346001</v>
      </c>
      <c r="AL867" s="329">
        <f t="shared" si="77"/>
        <v>2888.507609835047</v>
      </c>
      <c r="AM867" s="329">
        <f t="shared" si="75"/>
        <v>9.410833306681267</v>
      </c>
    </row>
    <row r="868" spans="33:39" ht="12.75">
      <c r="AG868" s="329">
        <f t="shared" si="76"/>
        <v>2899.2365195473285</v>
      </c>
      <c r="AH868" s="324">
        <v>823</v>
      </c>
      <c r="AI868" s="628">
        <f t="shared" si="72"/>
        <v>0.41150000000000003</v>
      </c>
      <c r="AJ868" s="329">
        <f t="shared" si="73"/>
        <v>3.8774902945777514</v>
      </c>
      <c r="AK868" s="329">
        <f t="shared" si="74"/>
        <v>2895.3590292527506</v>
      </c>
      <c r="AL868" s="329">
        <f t="shared" si="77"/>
        <v>2899.2365195473285</v>
      </c>
      <c r="AM868" s="329">
        <f t="shared" si="75"/>
        <v>9.422819670905834</v>
      </c>
    </row>
    <row r="869" spans="33:39" ht="12.75">
      <c r="AG869" s="329">
        <f t="shared" si="76"/>
        <v>2909.992049294849</v>
      </c>
      <c r="AH869" s="324">
        <v>824</v>
      </c>
      <c r="AI869" s="628">
        <f t="shared" si="72"/>
        <v>0.41200000000000003</v>
      </c>
      <c r="AJ869" s="329">
        <f t="shared" si="73"/>
        <v>3.8871492468480007</v>
      </c>
      <c r="AK869" s="329">
        <f t="shared" si="74"/>
        <v>2906.104900048001</v>
      </c>
      <c r="AL869" s="329">
        <f t="shared" si="77"/>
        <v>2909.992049294849</v>
      </c>
      <c r="AM869" s="329">
        <f t="shared" si="75"/>
        <v>9.434828269048545</v>
      </c>
    </row>
    <row r="870" spans="33:39" ht="12.75">
      <c r="AG870" s="329">
        <f t="shared" si="76"/>
        <v>2920.7742321601568</v>
      </c>
      <c r="AH870" s="324">
        <v>825</v>
      </c>
      <c r="AI870" s="628">
        <f t="shared" si="72"/>
        <v>0.41250000000000003</v>
      </c>
      <c r="AJ870" s="329">
        <f t="shared" si="73"/>
        <v>3.8968293789062507</v>
      </c>
      <c r="AK870" s="329">
        <f t="shared" si="74"/>
        <v>2916.8774027812506</v>
      </c>
      <c r="AL870" s="329">
        <f t="shared" si="77"/>
        <v>2920.7742321601568</v>
      </c>
      <c r="AM870" s="329">
        <f t="shared" si="75"/>
        <v>9.44685910037879</v>
      </c>
    </row>
    <row r="871" spans="33:39" ht="12.75">
      <c r="AG871" s="329">
        <f t="shared" si="76"/>
        <v>2931.5831012258027</v>
      </c>
      <c r="AH871" s="324">
        <v>826</v>
      </c>
      <c r="AI871" s="628">
        <f t="shared" si="72"/>
        <v>0.41300000000000003</v>
      </c>
      <c r="AJ871" s="329">
        <f t="shared" si="73"/>
        <v>3.9065307238020015</v>
      </c>
      <c r="AK871" s="329">
        <f t="shared" si="74"/>
        <v>2927.6765705020007</v>
      </c>
      <c r="AL871" s="329">
        <f t="shared" si="77"/>
        <v>2931.5831012258027</v>
      </c>
      <c r="AM871" s="329">
        <f t="shared" si="75"/>
        <v>9.458912164169494</v>
      </c>
    </row>
    <row r="872" spans="33:39" ht="12.75">
      <c r="AG872" s="329">
        <f t="shared" si="76"/>
        <v>2942.4186895743355</v>
      </c>
      <c r="AH872" s="324">
        <v>827</v>
      </c>
      <c r="AI872" s="628">
        <f t="shared" si="72"/>
        <v>0.41350000000000003</v>
      </c>
      <c r="AJ872" s="329">
        <f t="shared" si="73"/>
        <v>3.916253314584751</v>
      </c>
      <c r="AK872" s="329">
        <f t="shared" si="74"/>
        <v>2938.502436259751</v>
      </c>
      <c r="AL872" s="329">
        <f t="shared" si="77"/>
        <v>2942.4186895743355</v>
      </c>
      <c r="AM872" s="329">
        <f t="shared" si="75"/>
        <v>9.470987459697099</v>
      </c>
    </row>
    <row r="873" spans="33:39" ht="12.75">
      <c r="AG873" s="329">
        <f t="shared" si="76"/>
        <v>2953.2810302883045</v>
      </c>
      <c r="AH873" s="324">
        <v>828</v>
      </c>
      <c r="AI873" s="628">
        <f t="shared" si="72"/>
        <v>0.41400000000000003</v>
      </c>
      <c r="AJ873" s="329">
        <f t="shared" si="73"/>
        <v>3.9259971843040002</v>
      </c>
      <c r="AK873" s="329">
        <f t="shared" si="74"/>
        <v>2949.3550331040005</v>
      </c>
      <c r="AL873" s="329">
        <f t="shared" si="77"/>
        <v>2953.2810302883045</v>
      </c>
      <c r="AM873" s="329">
        <f t="shared" si="75"/>
        <v>9.483084986241545</v>
      </c>
    </row>
    <row r="874" spans="33:39" ht="12.75">
      <c r="AG874" s="329">
        <f t="shared" si="76"/>
        <v>2964.1701564502605</v>
      </c>
      <c r="AH874" s="324">
        <v>829</v>
      </c>
      <c r="AI874" s="628">
        <f t="shared" si="72"/>
        <v>0.41450000000000004</v>
      </c>
      <c r="AJ874" s="329">
        <f t="shared" si="73"/>
        <v>3.9357623660092513</v>
      </c>
      <c r="AK874" s="329">
        <f t="shared" si="74"/>
        <v>2960.234394084251</v>
      </c>
      <c r="AL874" s="329">
        <f t="shared" si="77"/>
        <v>2964.1701564502605</v>
      </c>
      <c r="AM874" s="329">
        <f t="shared" si="75"/>
        <v>9.495204743086251</v>
      </c>
    </row>
    <row r="875" spans="33:39" ht="12.75">
      <c r="AG875" s="329">
        <f t="shared" si="76"/>
        <v>2975.086101142751</v>
      </c>
      <c r="AH875" s="324">
        <v>830</v>
      </c>
      <c r="AI875" s="628">
        <f t="shared" si="72"/>
        <v>0.41500000000000004</v>
      </c>
      <c r="AJ875" s="329">
        <f t="shared" si="73"/>
        <v>3.945548892750001</v>
      </c>
      <c r="AK875" s="329">
        <f t="shared" si="74"/>
        <v>2971.140552250001</v>
      </c>
      <c r="AL875" s="329">
        <f t="shared" si="77"/>
        <v>2975.086101142751</v>
      </c>
      <c r="AM875" s="329">
        <f t="shared" si="75"/>
        <v>9.507346729518074</v>
      </c>
    </row>
    <row r="876" spans="33:39" ht="12.75">
      <c r="AG876" s="329">
        <f t="shared" si="76"/>
        <v>2986.028897448326</v>
      </c>
      <c r="AH876" s="324">
        <v>831</v>
      </c>
      <c r="AI876" s="628">
        <f t="shared" si="72"/>
        <v>0.41550000000000004</v>
      </c>
      <c r="AJ876" s="329">
        <f t="shared" si="73"/>
        <v>3.9553567975757504</v>
      </c>
      <c r="AK876" s="329">
        <f t="shared" si="74"/>
        <v>2982.07354065075</v>
      </c>
      <c r="AL876" s="329">
        <f t="shared" si="77"/>
        <v>2986.028897448326</v>
      </c>
      <c r="AM876" s="329">
        <f t="shared" si="75"/>
        <v>9.519510944827317</v>
      </c>
    </row>
    <row r="877" spans="33:39" ht="12.75">
      <c r="AG877" s="329">
        <f t="shared" si="76"/>
        <v>2996.9985784495375</v>
      </c>
      <c r="AH877" s="324">
        <v>832</v>
      </c>
      <c r="AI877" s="628">
        <f t="shared" si="72"/>
        <v>0.41600000000000004</v>
      </c>
      <c r="AJ877" s="329">
        <f t="shared" si="73"/>
        <v>3.965186113536001</v>
      </c>
      <c r="AK877" s="329">
        <f t="shared" si="74"/>
        <v>2993.0333923360013</v>
      </c>
      <c r="AL877" s="329">
        <f t="shared" si="77"/>
        <v>2996.9985784495375</v>
      </c>
      <c r="AM877" s="329">
        <f t="shared" si="75"/>
        <v>9.531697388307695</v>
      </c>
    </row>
    <row r="878" spans="33:39" ht="12.75">
      <c r="AG878" s="329">
        <f t="shared" si="76"/>
        <v>3007.99517722893</v>
      </c>
      <c r="AH878" s="324">
        <v>833</v>
      </c>
      <c r="AI878" s="628">
        <f aca="true" t="shared" si="78" ref="AI878:AI941">AH878*$AH$43</f>
        <v>0.4165</v>
      </c>
      <c r="AJ878" s="329">
        <f aca="true" t="shared" si="79" ref="AJ878:AJ941">$AJ$35*AI878^3+$AJ$36*AI878^2+$AJ$37*AI878+$AJ$38</f>
        <v>3.9750368736802497</v>
      </c>
      <c r="AK878" s="329">
        <f aca="true" t="shared" si="80" ref="AK878:AK941">$AM$35*AI878^3+$AM$36*AI878^2+$AM$37*AI878+$AM$38</f>
        <v>3004.0201403552496</v>
      </c>
      <c r="AL878" s="329">
        <f t="shared" si="77"/>
        <v>3007.99517722893</v>
      </c>
      <c r="AM878" s="329">
        <f t="shared" si="75"/>
        <v>9.543906059256303</v>
      </c>
    </row>
    <row r="879" spans="33:39" ht="12.75">
      <c r="AG879" s="329">
        <f t="shared" si="76"/>
        <v>3019.018726869058</v>
      </c>
      <c r="AH879" s="324">
        <v>834</v>
      </c>
      <c r="AI879" s="628">
        <f t="shared" si="78"/>
        <v>0.417</v>
      </c>
      <c r="AJ879" s="329">
        <f t="shared" si="79"/>
        <v>3.9849091110579997</v>
      </c>
      <c r="AK879" s="329">
        <f t="shared" si="80"/>
        <v>3015.0338177579997</v>
      </c>
      <c r="AL879" s="329">
        <f t="shared" si="77"/>
        <v>3019.018726869058</v>
      </c>
      <c r="AM879" s="329">
        <f aca="true" t="shared" si="81" ref="AM879:AM942">AJ879/AI879</f>
        <v>9.55613695697362</v>
      </c>
    </row>
    <row r="880" spans="33:39" ht="12.75">
      <c r="AG880" s="329">
        <f aca="true" t="shared" si="82" ref="AG880:AG943">AL880</f>
        <v>3030.0692604524684</v>
      </c>
      <c r="AH880" s="324">
        <v>835</v>
      </c>
      <c r="AI880" s="628">
        <f t="shared" si="78"/>
        <v>0.4175</v>
      </c>
      <c r="AJ880" s="329">
        <f t="shared" si="79"/>
        <v>3.9948028587187503</v>
      </c>
      <c r="AK880" s="329">
        <f t="shared" si="80"/>
        <v>3026.0744575937497</v>
      </c>
      <c r="AL880" s="329">
        <f t="shared" si="77"/>
        <v>3030.0692604524684</v>
      </c>
      <c r="AM880" s="329">
        <f t="shared" si="81"/>
        <v>9.568390080763475</v>
      </c>
    </row>
    <row r="881" spans="33:39" ht="12.75">
      <c r="AG881" s="329">
        <f t="shared" si="82"/>
        <v>3041.1468110617116</v>
      </c>
      <c r="AH881" s="324">
        <v>836</v>
      </c>
      <c r="AI881" s="628">
        <f t="shared" si="78"/>
        <v>0.418</v>
      </c>
      <c r="AJ881" s="329">
        <f t="shared" si="79"/>
        <v>4.004718149712</v>
      </c>
      <c r="AK881" s="329">
        <f t="shared" si="80"/>
        <v>3037.1420929119995</v>
      </c>
      <c r="AL881" s="329">
        <f aca="true" t="shared" si="83" ref="AL881:AL944">AJ881+AK881</f>
        <v>3041.1468110617116</v>
      </c>
      <c r="AM881" s="329">
        <f t="shared" si="81"/>
        <v>9.580665429933013</v>
      </c>
    </row>
    <row r="882" spans="33:39" ht="12.75">
      <c r="AG882" s="329">
        <f t="shared" si="82"/>
        <v>3052.2514117793366</v>
      </c>
      <c r="AH882" s="324">
        <v>837</v>
      </c>
      <c r="AI882" s="628">
        <f t="shared" si="78"/>
        <v>0.4185</v>
      </c>
      <c r="AJ882" s="329">
        <f t="shared" si="79"/>
        <v>4.01465501708725</v>
      </c>
      <c r="AK882" s="329">
        <f t="shared" si="80"/>
        <v>3048.2367567622496</v>
      </c>
      <c r="AL882" s="329">
        <f t="shared" si="83"/>
        <v>3052.2514117793366</v>
      </c>
      <c r="AM882" s="329">
        <f t="shared" si="81"/>
        <v>9.592963003792713</v>
      </c>
    </row>
    <row r="883" spans="33:39" ht="12.75">
      <c r="AG883" s="329">
        <f t="shared" si="82"/>
        <v>3063.3830956878937</v>
      </c>
      <c r="AH883" s="324">
        <v>838</v>
      </c>
      <c r="AI883" s="628">
        <f t="shared" si="78"/>
        <v>0.419</v>
      </c>
      <c r="AJ883" s="329">
        <f t="shared" si="79"/>
        <v>4.024613493894</v>
      </c>
      <c r="AK883" s="329">
        <f t="shared" si="80"/>
        <v>3059.358482194</v>
      </c>
      <c r="AL883" s="329">
        <f t="shared" si="83"/>
        <v>3063.3830956878937</v>
      </c>
      <c r="AM883" s="329">
        <f t="shared" si="81"/>
        <v>9.605282801656324</v>
      </c>
    </row>
    <row r="884" spans="33:39" ht="12.75">
      <c r="AG884" s="329">
        <f t="shared" si="82"/>
        <v>3074.5418958699315</v>
      </c>
      <c r="AH884" s="324">
        <v>839</v>
      </c>
      <c r="AI884" s="628">
        <f t="shared" si="78"/>
        <v>0.4195</v>
      </c>
      <c r="AJ884" s="329">
        <f t="shared" si="79"/>
        <v>4.034593613181749</v>
      </c>
      <c r="AK884" s="329">
        <f t="shared" si="80"/>
        <v>3070.50730225675</v>
      </c>
      <c r="AL884" s="329">
        <f t="shared" si="83"/>
        <v>3074.5418958699315</v>
      </c>
      <c r="AM884" s="329">
        <f t="shared" si="81"/>
        <v>9.617624822840881</v>
      </c>
    </row>
    <row r="885" spans="33:39" ht="12.75">
      <c r="AG885" s="329">
        <f t="shared" si="82"/>
        <v>3085.7278454079997</v>
      </c>
      <c r="AH885" s="324">
        <v>840</v>
      </c>
      <c r="AI885" s="628">
        <f t="shared" si="78"/>
        <v>0.42</v>
      </c>
      <c r="AJ885" s="329">
        <f t="shared" si="79"/>
        <v>4.044595408</v>
      </c>
      <c r="AK885" s="329">
        <f t="shared" si="80"/>
        <v>3081.6832499999996</v>
      </c>
      <c r="AL885" s="329">
        <f t="shared" si="83"/>
        <v>3085.7278454079997</v>
      </c>
      <c r="AM885" s="329">
        <f t="shared" si="81"/>
        <v>9.629989066666667</v>
      </c>
    </row>
    <row r="886" spans="33:39" ht="12.75">
      <c r="AG886" s="329">
        <f t="shared" si="82"/>
        <v>3096.9409773846482</v>
      </c>
      <c r="AH886" s="324">
        <v>841</v>
      </c>
      <c r="AI886" s="628">
        <f t="shared" si="78"/>
        <v>0.4205</v>
      </c>
      <c r="AJ886" s="329">
        <f t="shared" si="79"/>
        <v>4.05461891139825</v>
      </c>
      <c r="AK886" s="329">
        <f t="shared" si="80"/>
        <v>3092.88635847325</v>
      </c>
      <c r="AL886" s="329">
        <f t="shared" si="83"/>
        <v>3096.9409773846482</v>
      </c>
      <c r="AM886" s="329">
        <f t="shared" si="81"/>
        <v>9.642375532457194</v>
      </c>
    </row>
    <row r="887" spans="33:39" ht="12.75">
      <c r="AG887" s="329">
        <f t="shared" si="82"/>
        <v>3108.181324882425</v>
      </c>
      <c r="AH887" s="324">
        <v>842</v>
      </c>
      <c r="AI887" s="628">
        <f t="shared" si="78"/>
        <v>0.421</v>
      </c>
      <c r="AJ887" s="329">
        <f t="shared" si="79"/>
        <v>4.064664156425999</v>
      </c>
      <c r="AK887" s="329">
        <f t="shared" si="80"/>
        <v>3104.1166607259993</v>
      </c>
      <c r="AL887" s="329">
        <f t="shared" si="83"/>
        <v>3108.181324882425</v>
      </c>
      <c r="AM887" s="329">
        <f t="shared" si="81"/>
        <v>9.65478421953919</v>
      </c>
    </row>
    <row r="888" spans="33:39" ht="12.75">
      <c r="AG888" s="329">
        <f t="shared" si="82"/>
        <v>3119.4489209838825</v>
      </c>
      <c r="AH888" s="324">
        <v>843</v>
      </c>
      <c r="AI888" s="628">
        <f t="shared" si="78"/>
        <v>0.4215</v>
      </c>
      <c r="AJ888" s="329">
        <f t="shared" si="79"/>
        <v>4.074731176132749</v>
      </c>
      <c r="AK888" s="329">
        <f t="shared" si="80"/>
        <v>3115.3741898077496</v>
      </c>
      <c r="AL888" s="329">
        <f t="shared" si="83"/>
        <v>3119.4489209838825</v>
      </c>
      <c r="AM888" s="329">
        <f t="shared" si="81"/>
        <v>9.667215127242585</v>
      </c>
    </row>
    <row r="889" spans="33:39" ht="12.75">
      <c r="AG889" s="329">
        <f t="shared" si="82"/>
        <v>3130.7437987715675</v>
      </c>
      <c r="AH889" s="324">
        <v>844</v>
      </c>
      <c r="AI889" s="628">
        <f t="shared" si="78"/>
        <v>0.422</v>
      </c>
      <c r="AJ889" s="329">
        <f t="shared" si="79"/>
        <v>4.084820003568</v>
      </c>
      <c r="AK889" s="329">
        <f t="shared" si="80"/>
        <v>3126.6589787679995</v>
      </c>
      <c r="AL889" s="329">
        <f t="shared" si="83"/>
        <v>3130.7437987715675</v>
      </c>
      <c r="AM889" s="329">
        <f t="shared" si="81"/>
        <v>9.679668254900474</v>
      </c>
    </row>
    <row r="890" spans="33:39" ht="12.75">
      <c r="AG890" s="329">
        <f t="shared" si="82"/>
        <v>3142.0659913280306</v>
      </c>
      <c r="AH890" s="324">
        <v>845</v>
      </c>
      <c r="AI890" s="628">
        <f t="shared" si="78"/>
        <v>0.4225</v>
      </c>
      <c r="AJ890" s="329">
        <f t="shared" si="79"/>
        <v>4.09493067178125</v>
      </c>
      <c r="AK890" s="329">
        <f t="shared" si="80"/>
        <v>3137.9710606562494</v>
      </c>
      <c r="AL890" s="329">
        <f t="shared" si="83"/>
        <v>3142.0659913280306</v>
      </c>
      <c r="AM890" s="329">
        <f t="shared" si="81"/>
        <v>9.692143601849112</v>
      </c>
    </row>
    <row r="891" spans="33:39" ht="12.75">
      <c r="AG891" s="329">
        <f t="shared" si="82"/>
        <v>3153.415531735822</v>
      </c>
      <c r="AH891" s="324">
        <v>846</v>
      </c>
      <c r="AI891" s="628">
        <f t="shared" si="78"/>
        <v>0.423</v>
      </c>
      <c r="AJ891" s="329">
        <f t="shared" si="79"/>
        <v>4.1050632138220005</v>
      </c>
      <c r="AK891" s="329">
        <f t="shared" si="80"/>
        <v>3149.3104685219996</v>
      </c>
      <c r="AL891" s="329">
        <f t="shared" si="83"/>
        <v>3153.415531735822</v>
      </c>
      <c r="AM891" s="329">
        <f t="shared" si="81"/>
        <v>9.704641167427898</v>
      </c>
    </row>
    <row r="892" spans="33:39" ht="12.75">
      <c r="AG892" s="329">
        <f t="shared" si="82"/>
        <v>3164.792453077489</v>
      </c>
      <c r="AH892" s="324">
        <v>847</v>
      </c>
      <c r="AI892" s="628">
        <f t="shared" si="78"/>
        <v>0.4235</v>
      </c>
      <c r="AJ892" s="329">
        <f t="shared" si="79"/>
        <v>4.11521766273975</v>
      </c>
      <c r="AK892" s="329">
        <f t="shared" si="80"/>
        <v>3160.6772354147492</v>
      </c>
      <c r="AL892" s="329">
        <f t="shared" si="83"/>
        <v>3164.792453077489</v>
      </c>
      <c r="AM892" s="329">
        <f t="shared" si="81"/>
        <v>9.717160950979338</v>
      </c>
    </row>
    <row r="893" spans="33:39" ht="12.75">
      <c r="AG893" s="329">
        <f t="shared" si="82"/>
        <v>3176.196788435583</v>
      </c>
      <c r="AH893" s="324">
        <v>848</v>
      </c>
      <c r="AI893" s="628">
        <f t="shared" si="78"/>
        <v>0.424</v>
      </c>
      <c r="AJ893" s="329">
        <f t="shared" si="79"/>
        <v>4.125394051583999</v>
      </c>
      <c r="AK893" s="329">
        <f t="shared" si="80"/>
        <v>3172.071394383999</v>
      </c>
      <c r="AL893" s="329">
        <f t="shared" si="83"/>
        <v>3176.196788435583</v>
      </c>
      <c r="AM893" s="329">
        <f t="shared" si="81"/>
        <v>9.729702951849056</v>
      </c>
    </row>
    <row r="894" spans="33:39" ht="12.75">
      <c r="AG894" s="329">
        <f t="shared" si="82"/>
        <v>3187.6285708926534</v>
      </c>
      <c r="AH894" s="324">
        <v>849</v>
      </c>
      <c r="AI894" s="628">
        <f t="shared" si="78"/>
        <v>0.4245</v>
      </c>
      <c r="AJ894" s="329">
        <f t="shared" si="79"/>
        <v>4.135592413404249</v>
      </c>
      <c r="AK894" s="329">
        <f t="shared" si="80"/>
        <v>3183.4929784792494</v>
      </c>
      <c r="AL894" s="329">
        <f t="shared" si="83"/>
        <v>3187.6285708926534</v>
      </c>
      <c r="AM894" s="329">
        <f t="shared" si="81"/>
        <v>9.742267169385746</v>
      </c>
    </row>
    <row r="895" spans="33:39" ht="12.75">
      <c r="AG895" s="329">
        <f t="shared" si="82"/>
        <v>3199.0878335312495</v>
      </c>
      <c r="AH895" s="324">
        <v>850</v>
      </c>
      <c r="AI895" s="628">
        <f t="shared" si="78"/>
        <v>0.425</v>
      </c>
      <c r="AJ895" s="329">
        <f t="shared" si="79"/>
        <v>4.145812781249999</v>
      </c>
      <c r="AK895" s="329">
        <f t="shared" si="80"/>
        <v>3194.9420207499998</v>
      </c>
      <c r="AL895" s="329">
        <f t="shared" si="83"/>
        <v>3199.0878335312495</v>
      </c>
      <c r="AM895" s="329">
        <f t="shared" si="81"/>
        <v>9.754853602941175</v>
      </c>
    </row>
    <row r="896" spans="33:39" ht="12.75">
      <c r="AG896" s="329">
        <f t="shared" si="82"/>
        <v>3210.5746094339206</v>
      </c>
      <c r="AH896" s="324">
        <v>851</v>
      </c>
      <c r="AI896" s="628">
        <f t="shared" si="78"/>
        <v>0.4255</v>
      </c>
      <c r="AJ896" s="329">
        <f t="shared" si="79"/>
        <v>4.1560551881707495</v>
      </c>
      <c r="AK896" s="329">
        <f t="shared" si="80"/>
        <v>3206.41855424575</v>
      </c>
      <c r="AL896" s="329">
        <f t="shared" si="83"/>
        <v>3210.5746094339206</v>
      </c>
      <c r="AM896" s="329">
        <f t="shared" si="81"/>
        <v>9.767462251870151</v>
      </c>
    </row>
    <row r="897" spans="33:39" ht="12.75">
      <c r="AG897" s="329">
        <f t="shared" si="82"/>
        <v>3222.0889316832163</v>
      </c>
      <c r="AH897" s="324">
        <v>852</v>
      </c>
      <c r="AI897" s="628">
        <f t="shared" si="78"/>
        <v>0.426</v>
      </c>
      <c r="AJ897" s="329">
        <f t="shared" si="79"/>
        <v>4.1663196672159994</v>
      </c>
      <c r="AK897" s="329">
        <f t="shared" si="80"/>
        <v>3217.922612016</v>
      </c>
      <c r="AL897" s="329">
        <f t="shared" si="83"/>
        <v>3222.0889316832163</v>
      </c>
      <c r="AM897" s="329">
        <f t="shared" si="81"/>
        <v>9.780093115530516</v>
      </c>
    </row>
    <row r="898" spans="33:39" ht="12.75">
      <c r="AG898" s="329">
        <f t="shared" si="82"/>
        <v>3233.6308333616853</v>
      </c>
      <c r="AH898" s="324">
        <v>853</v>
      </c>
      <c r="AI898" s="628">
        <f t="shared" si="78"/>
        <v>0.4265</v>
      </c>
      <c r="AJ898" s="329">
        <f t="shared" si="79"/>
        <v>4.17660625143525</v>
      </c>
      <c r="AK898" s="329">
        <f t="shared" si="80"/>
        <v>3229.45422711025</v>
      </c>
      <c r="AL898" s="329">
        <f t="shared" si="83"/>
        <v>3233.6308333616853</v>
      </c>
      <c r="AM898" s="329">
        <f t="shared" si="81"/>
        <v>9.792746193283119</v>
      </c>
    </row>
    <row r="899" spans="33:39" ht="12.75">
      <c r="AG899" s="329">
        <f t="shared" si="82"/>
        <v>3245.2003475518777</v>
      </c>
      <c r="AH899" s="324">
        <v>854</v>
      </c>
      <c r="AI899" s="628">
        <f t="shared" si="78"/>
        <v>0.427</v>
      </c>
      <c r="AJ899" s="329">
        <f t="shared" si="79"/>
        <v>4.186914973877999</v>
      </c>
      <c r="AK899" s="329">
        <f t="shared" si="80"/>
        <v>3241.0134325779995</v>
      </c>
      <c r="AL899" s="329">
        <f t="shared" si="83"/>
        <v>3245.2003475518777</v>
      </c>
      <c r="AM899" s="329">
        <f t="shared" si="81"/>
        <v>9.805421484491802</v>
      </c>
    </row>
    <row r="900" spans="33:39" ht="12.75">
      <c r="AG900" s="329">
        <f t="shared" si="82"/>
        <v>3256.797507336343</v>
      </c>
      <c r="AH900" s="324">
        <v>855</v>
      </c>
      <c r="AI900" s="628">
        <f t="shared" si="78"/>
        <v>0.4275</v>
      </c>
      <c r="AJ900" s="329">
        <f t="shared" si="79"/>
        <v>4.197245867593749</v>
      </c>
      <c r="AK900" s="329">
        <f t="shared" si="80"/>
        <v>3252.6002614687495</v>
      </c>
      <c r="AL900" s="329">
        <f t="shared" si="83"/>
        <v>3256.797507336343</v>
      </c>
      <c r="AM900" s="329">
        <f t="shared" si="81"/>
        <v>9.818118988523391</v>
      </c>
    </row>
    <row r="901" spans="33:39" ht="12.75">
      <c r="AG901" s="329">
        <f t="shared" si="82"/>
        <v>3268.4223457976314</v>
      </c>
      <c r="AH901" s="324">
        <v>856</v>
      </c>
      <c r="AI901" s="628">
        <f t="shared" si="78"/>
        <v>0.428</v>
      </c>
      <c r="AJ901" s="329">
        <f t="shared" si="79"/>
        <v>4.207598965631999</v>
      </c>
      <c r="AK901" s="329">
        <f t="shared" si="80"/>
        <v>3264.2147468319995</v>
      </c>
      <c r="AL901" s="329">
        <f t="shared" si="83"/>
        <v>3268.4223457976314</v>
      </c>
      <c r="AM901" s="329">
        <f t="shared" si="81"/>
        <v>9.830838704747661</v>
      </c>
    </row>
    <row r="902" spans="33:39" ht="12.75">
      <c r="AG902" s="329">
        <f t="shared" si="82"/>
        <v>3280.0748960182927</v>
      </c>
      <c r="AH902" s="324">
        <v>857</v>
      </c>
      <c r="AI902" s="628">
        <f t="shared" si="78"/>
        <v>0.4285</v>
      </c>
      <c r="AJ902" s="329">
        <f t="shared" si="79"/>
        <v>4.21797430104225</v>
      </c>
      <c r="AK902" s="329">
        <f t="shared" si="80"/>
        <v>3275.8569217172503</v>
      </c>
      <c r="AL902" s="329">
        <f t="shared" si="83"/>
        <v>3280.0748960182927</v>
      </c>
      <c r="AM902" s="329">
        <f t="shared" si="81"/>
        <v>9.84358063253734</v>
      </c>
    </row>
    <row r="903" spans="33:39" ht="12.75">
      <c r="AG903" s="329">
        <f t="shared" si="82"/>
        <v>3291.755191080874</v>
      </c>
      <c r="AH903" s="324">
        <v>858</v>
      </c>
      <c r="AI903" s="628">
        <f t="shared" si="78"/>
        <v>0.429</v>
      </c>
      <c r="AJ903" s="329">
        <f t="shared" si="79"/>
        <v>4.228371906874</v>
      </c>
      <c r="AK903" s="329">
        <f t="shared" si="80"/>
        <v>3287.5268191739997</v>
      </c>
      <c r="AL903" s="329">
        <f t="shared" si="83"/>
        <v>3291.755191080874</v>
      </c>
      <c r="AM903" s="329">
        <f t="shared" si="81"/>
        <v>9.856344771268066</v>
      </c>
    </row>
    <row r="904" spans="33:39" ht="12.75">
      <c r="AG904" s="329">
        <f t="shared" si="82"/>
        <v>3303.4632640679265</v>
      </c>
      <c r="AH904" s="324">
        <v>859</v>
      </c>
      <c r="AI904" s="628">
        <f t="shared" si="78"/>
        <v>0.4295</v>
      </c>
      <c r="AJ904" s="329">
        <f t="shared" si="79"/>
        <v>4.238791816176749</v>
      </c>
      <c r="AK904" s="329">
        <f t="shared" si="80"/>
        <v>3299.22447225175</v>
      </c>
      <c r="AL904" s="329">
        <f t="shared" si="83"/>
        <v>3303.4632640679265</v>
      </c>
      <c r="AM904" s="329">
        <f t="shared" si="81"/>
        <v>9.869131120318391</v>
      </c>
    </row>
    <row r="905" spans="33:39" ht="12.75">
      <c r="AG905" s="329">
        <f t="shared" si="82"/>
        <v>3315.199148062</v>
      </c>
      <c r="AH905" s="324">
        <v>860</v>
      </c>
      <c r="AI905" s="628">
        <f t="shared" si="78"/>
        <v>0.43</v>
      </c>
      <c r="AJ905" s="329">
        <f t="shared" si="79"/>
        <v>4.249234062</v>
      </c>
      <c r="AK905" s="329">
        <f t="shared" si="80"/>
        <v>3310.949914</v>
      </c>
      <c r="AL905" s="329">
        <f t="shared" si="83"/>
        <v>3315.199148062</v>
      </c>
      <c r="AM905" s="329">
        <f t="shared" si="81"/>
        <v>9.881939679069768</v>
      </c>
    </row>
    <row r="906" spans="33:39" ht="12.75">
      <c r="AG906" s="329">
        <f t="shared" si="82"/>
        <v>3326.9628761456433</v>
      </c>
      <c r="AH906" s="324">
        <v>861</v>
      </c>
      <c r="AI906" s="628">
        <f t="shared" si="78"/>
        <v>0.4305</v>
      </c>
      <c r="AJ906" s="329">
        <f t="shared" si="79"/>
        <v>4.25969867739325</v>
      </c>
      <c r="AK906" s="329">
        <f t="shared" si="80"/>
        <v>3322.70317746825</v>
      </c>
      <c r="AL906" s="329">
        <f t="shared" si="83"/>
        <v>3326.9628761456433</v>
      </c>
      <c r="AM906" s="329">
        <f t="shared" si="81"/>
        <v>9.894770446906504</v>
      </c>
    </row>
    <row r="907" spans="33:39" ht="12.75">
      <c r="AG907" s="329">
        <f t="shared" si="82"/>
        <v>3338.7544814014054</v>
      </c>
      <c r="AH907" s="324">
        <v>862</v>
      </c>
      <c r="AI907" s="628">
        <f t="shared" si="78"/>
        <v>0.431</v>
      </c>
      <c r="AJ907" s="329">
        <f t="shared" si="79"/>
        <v>4.270185695406</v>
      </c>
      <c r="AK907" s="329">
        <f t="shared" si="80"/>
        <v>3334.4842957059996</v>
      </c>
      <c r="AL907" s="329">
        <f t="shared" si="83"/>
        <v>3338.7544814014054</v>
      </c>
      <c r="AM907" s="329">
        <f t="shared" si="81"/>
        <v>9.907623423215778</v>
      </c>
    </row>
    <row r="908" spans="33:39" ht="12.75">
      <c r="AG908" s="329">
        <f t="shared" si="82"/>
        <v>3350.573996911838</v>
      </c>
      <c r="AH908" s="324">
        <v>863</v>
      </c>
      <c r="AI908" s="628">
        <f t="shared" si="78"/>
        <v>0.4315</v>
      </c>
      <c r="AJ908" s="329">
        <f t="shared" si="79"/>
        <v>4.280695149087749</v>
      </c>
      <c r="AK908" s="329">
        <f t="shared" si="80"/>
        <v>3346.29330176275</v>
      </c>
      <c r="AL908" s="329">
        <f t="shared" si="83"/>
        <v>3350.573996911838</v>
      </c>
      <c r="AM908" s="329">
        <f t="shared" si="81"/>
        <v>9.920498607387598</v>
      </c>
    </row>
    <row r="909" spans="33:39" ht="12.75">
      <c r="AG909" s="329">
        <f t="shared" si="82"/>
        <v>3362.4214557594873</v>
      </c>
      <c r="AH909" s="324">
        <v>864</v>
      </c>
      <c r="AI909" s="628">
        <f t="shared" si="78"/>
        <v>0.432</v>
      </c>
      <c r="AJ909" s="329">
        <f t="shared" si="79"/>
        <v>4.291227071488</v>
      </c>
      <c r="AK909" s="329">
        <f t="shared" si="80"/>
        <v>3358.1302286879995</v>
      </c>
      <c r="AL909" s="329">
        <f t="shared" si="83"/>
        <v>3362.4214557594873</v>
      </c>
      <c r="AM909" s="329">
        <f t="shared" si="81"/>
        <v>9.933395998814815</v>
      </c>
    </row>
    <row r="910" spans="33:39" ht="12.75">
      <c r="AG910" s="329">
        <f t="shared" si="82"/>
        <v>3374.2968910269065</v>
      </c>
      <c r="AH910" s="324">
        <v>865</v>
      </c>
      <c r="AI910" s="628">
        <f t="shared" si="78"/>
        <v>0.4325</v>
      </c>
      <c r="AJ910" s="329">
        <f t="shared" si="79"/>
        <v>4.3017814956562495</v>
      </c>
      <c r="AK910" s="329">
        <f t="shared" si="80"/>
        <v>3369.9951095312504</v>
      </c>
      <c r="AL910" s="329">
        <f t="shared" si="83"/>
        <v>3374.2968910269065</v>
      </c>
      <c r="AM910" s="329">
        <f t="shared" si="81"/>
        <v>9.946315596893063</v>
      </c>
    </row>
    <row r="911" spans="33:39" ht="12.75">
      <c r="AG911" s="329">
        <f t="shared" si="82"/>
        <v>3386.2003357966414</v>
      </c>
      <c r="AH911" s="324">
        <v>866</v>
      </c>
      <c r="AI911" s="628">
        <f t="shared" si="78"/>
        <v>0.433</v>
      </c>
      <c r="AJ911" s="329">
        <f t="shared" si="79"/>
        <v>4.312358454641999</v>
      </c>
      <c r="AK911" s="329">
        <f t="shared" si="80"/>
        <v>3381.8879773419994</v>
      </c>
      <c r="AL911" s="329">
        <f t="shared" si="83"/>
        <v>3386.2003357966414</v>
      </c>
      <c r="AM911" s="329">
        <f t="shared" si="81"/>
        <v>9.959257401020784</v>
      </c>
    </row>
    <row r="912" spans="33:39" ht="12.75">
      <c r="AG912" s="329">
        <f t="shared" si="82"/>
        <v>3398.1318231512446</v>
      </c>
      <c r="AH912" s="324">
        <v>867</v>
      </c>
      <c r="AI912" s="628">
        <f t="shared" si="78"/>
        <v>0.4335</v>
      </c>
      <c r="AJ912" s="329">
        <f t="shared" si="79"/>
        <v>4.32295798149475</v>
      </c>
      <c r="AK912" s="329">
        <f t="shared" si="80"/>
        <v>3393.80886516975</v>
      </c>
      <c r="AL912" s="329">
        <f t="shared" si="83"/>
        <v>3398.1318231512446</v>
      </c>
      <c r="AM912" s="329">
        <f t="shared" si="81"/>
        <v>9.972221410599193</v>
      </c>
    </row>
    <row r="913" spans="33:39" ht="12.75">
      <c r="AG913" s="329">
        <f t="shared" si="82"/>
        <v>3410.091386173264</v>
      </c>
      <c r="AH913" s="324">
        <v>868</v>
      </c>
      <c r="AI913" s="628">
        <f t="shared" si="78"/>
        <v>0.434</v>
      </c>
      <c r="AJ913" s="329">
        <f t="shared" si="79"/>
        <v>4.333580109263999</v>
      </c>
      <c r="AK913" s="329">
        <f t="shared" si="80"/>
        <v>3405.757806064</v>
      </c>
      <c r="AL913" s="329">
        <f t="shared" si="83"/>
        <v>3410.091386173264</v>
      </c>
      <c r="AM913" s="329">
        <f t="shared" si="81"/>
        <v>9.985207625032256</v>
      </c>
    </row>
    <row r="914" spans="33:39" ht="12.75">
      <c r="AG914" s="329">
        <f t="shared" si="82"/>
        <v>3422.0790579452487</v>
      </c>
      <c r="AH914" s="324">
        <v>869</v>
      </c>
      <c r="AI914" s="628">
        <f t="shared" si="78"/>
        <v>0.4345</v>
      </c>
      <c r="AJ914" s="329">
        <f t="shared" si="79"/>
        <v>4.344224870999249</v>
      </c>
      <c r="AK914" s="329">
        <f t="shared" si="80"/>
        <v>3417.7348330742493</v>
      </c>
      <c r="AL914" s="329">
        <f t="shared" si="83"/>
        <v>3422.0790579452487</v>
      </c>
      <c r="AM914" s="329">
        <f t="shared" si="81"/>
        <v>9.998216043726696</v>
      </c>
    </row>
    <row r="915" spans="33:39" ht="12.75">
      <c r="AG915" s="329">
        <f t="shared" si="82"/>
        <v>3434.09487154975</v>
      </c>
      <c r="AH915" s="324">
        <v>870</v>
      </c>
      <c r="AI915" s="628">
        <f t="shared" si="78"/>
        <v>0.435</v>
      </c>
      <c r="AJ915" s="329">
        <f t="shared" si="79"/>
        <v>4.35489229975</v>
      </c>
      <c r="AK915" s="329">
        <f t="shared" si="80"/>
        <v>3429.73997925</v>
      </c>
      <c r="AL915" s="329">
        <f t="shared" si="83"/>
        <v>3434.09487154975</v>
      </c>
      <c r="AM915" s="329">
        <f t="shared" si="81"/>
        <v>10.011246666091955</v>
      </c>
    </row>
    <row r="916" spans="33:39" ht="12.75">
      <c r="AG916" s="329">
        <f t="shared" si="82"/>
        <v>3446.1388600693153</v>
      </c>
      <c r="AH916" s="324">
        <v>871</v>
      </c>
      <c r="AI916" s="628">
        <f t="shared" si="78"/>
        <v>0.4355</v>
      </c>
      <c r="AJ916" s="329">
        <f t="shared" si="79"/>
        <v>4.36558242856575</v>
      </c>
      <c r="AK916" s="329">
        <f t="shared" si="80"/>
        <v>3441.7732776407497</v>
      </c>
      <c r="AL916" s="329">
        <f t="shared" si="83"/>
        <v>3446.1388600693153</v>
      </c>
      <c r="AM916" s="329">
        <f t="shared" si="81"/>
        <v>10.024299491540184</v>
      </c>
    </row>
    <row r="917" spans="33:39" ht="12.75">
      <c r="AG917" s="329">
        <f t="shared" si="82"/>
        <v>3458.2110565864955</v>
      </c>
      <c r="AH917" s="324">
        <v>872</v>
      </c>
      <c r="AI917" s="628">
        <f t="shared" si="78"/>
        <v>0.436</v>
      </c>
      <c r="AJ917" s="329">
        <f t="shared" si="79"/>
        <v>4.3762952904959995</v>
      </c>
      <c r="AK917" s="329">
        <f t="shared" si="80"/>
        <v>3453.8347612959997</v>
      </c>
      <c r="AL917" s="329">
        <f t="shared" si="83"/>
        <v>3458.2110565864955</v>
      </c>
      <c r="AM917" s="329">
        <f t="shared" si="81"/>
        <v>10.037374519486237</v>
      </c>
    </row>
    <row r="918" spans="33:39" ht="12.75">
      <c r="AG918" s="329">
        <f t="shared" si="82"/>
        <v>3470.3114941838403</v>
      </c>
      <c r="AH918" s="324">
        <v>873</v>
      </c>
      <c r="AI918" s="628">
        <f t="shared" si="78"/>
        <v>0.4365</v>
      </c>
      <c r="AJ918" s="329">
        <f t="shared" si="79"/>
        <v>4.387030918590249</v>
      </c>
      <c r="AK918" s="329">
        <f t="shared" si="80"/>
        <v>3465.92446326525</v>
      </c>
      <c r="AL918" s="329">
        <f t="shared" si="83"/>
        <v>3470.3114941838403</v>
      </c>
      <c r="AM918" s="329">
        <f t="shared" si="81"/>
        <v>10.05047174934765</v>
      </c>
    </row>
    <row r="919" spans="33:39" ht="12.75">
      <c r="AG919" s="329">
        <f t="shared" si="82"/>
        <v>3482.440205943898</v>
      </c>
      <c r="AH919" s="324">
        <v>874</v>
      </c>
      <c r="AI919" s="628">
        <f t="shared" si="78"/>
        <v>0.437</v>
      </c>
      <c r="AJ919" s="329">
        <f t="shared" si="79"/>
        <v>4.397789345898</v>
      </c>
      <c r="AK919" s="329">
        <f t="shared" si="80"/>
        <v>3478.042416598</v>
      </c>
      <c r="AL919" s="329">
        <f t="shared" si="83"/>
        <v>3482.440205943898</v>
      </c>
      <c r="AM919" s="329">
        <f t="shared" si="81"/>
        <v>10.063591180544623</v>
      </c>
    </row>
    <row r="920" spans="33:39" ht="12.75">
      <c r="AG920" s="329">
        <f t="shared" si="82"/>
        <v>3494.597224949219</v>
      </c>
      <c r="AH920" s="324">
        <v>875</v>
      </c>
      <c r="AI920" s="628">
        <f t="shared" si="78"/>
        <v>0.4375</v>
      </c>
      <c r="AJ920" s="329">
        <f t="shared" si="79"/>
        <v>4.40857060546875</v>
      </c>
      <c r="AK920" s="329">
        <f t="shared" si="80"/>
        <v>3490.18865434375</v>
      </c>
      <c r="AL920" s="329">
        <f t="shared" si="83"/>
        <v>3494.597224949219</v>
      </c>
      <c r="AM920" s="329">
        <f t="shared" si="81"/>
        <v>10.0767328125</v>
      </c>
    </row>
    <row r="921" spans="33:39" ht="12.75">
      <c r="AG921" s="329">
        <f t="shared" si="82"/>
        <v>3506.782584282352</v>
      </c>
      <c r="AH921" s="324">
        <v>876</v>
      </c>
      <c r="AI921" s="628">
        <f t="shared" si="78"/>
        <v>0.438</v>
      </c>
      <c r="AJ921" s="329">
        <f t="shared" si="79"/>
        <v>4.419374730352</v>
      </c>
      <c r="AK921" s="329">
        <f t="shared" si="80"/>
        <v>3502.363209552</v>
      </c>
      <c r="AL921" s="329">
        <f t="shared" si="83"/>
        <v>3506.782584282352</v>
      </c>
      <c r="AM921" s="329">
        <f t="shared" si="81"/>
        <v>10.08989664463927</v>
      </c>
    </row>
    <row r="922" spans="33:39" ht="12.75">
      <c r="AG922" s="329">
        <f t="shared" si="82"/>
        <v>3518.9963170258475</v>
      </c>
      <c r="AH922" s="324">
        <v>877</v>
      </c>
      <c r="AI922" s="628">
        <f t="shared" si="78"/>
        <v>0.4385</v>
      </c>
      <c r="AJ922" s="329">
        <f t="shared" si="79"/>
        <v>4.43020175359725</v>
      </c>
      <c r="AK922" s="329">
        <f t="shared" si="80"/>
        <v>3514.56611527225</v>
      </c>
      <c r="AL922" s="329">
        <f t="shared" si="83"/>
        <v>3518.9963170258475</v>
      </c>
      <c r="AM922" s="329">
        <f t="shared" si="81"/>
        <v>10.103082676390535</v>
      </c>
    </row>
    <row r="923" spans="33:39" ht="12.75">
      <c r="AG923" s="329">
        <f t="shared" si="82"/>
        <v>3531.2384562622537</v>
      </c>
      <c r="AH923" s="324">
        <v>878</v>
      </c>
      <c r="AI923" s="628">
        <f t="shared" si="78"/>
        <v>0.439</v>
      </c>
      <c r="AJ923" s="329">
        <f t="shared" si="79"/>
        <v>4.441051708254</v>
      </c>
      <c r="AK923" s="329">
        <f t="shared" si="80"/>
        <v>3526.797404554</v>
      </c>
      <c r="AL923" s="329">
        <f t="shared" si="83"/>
        <v>3531.2384562622537</v>
      </c>
      <c r="AM923" s="329">
        <f t="shared" si="81"/>
        <v>10.11629090718451</v>
      </c>
    </row>
    <row r="924" spans="33:39" ht="12.75">
      <c r="AG924" s="329">
        <f t="shared" si="82"/>
        <v>3543.5090350741216</v>
      </c>
      <c r="AH924" s="324">
        <v>879</v>
      </c>
      <c r="AI924" s="628">
        <f t="shared" si="78"/>
        <v>0.4395</v>
      </c>
      <c r="AJ924" s="329">
        <f t="shared" si="79"/>
        <v>4.45192462737175</v>
      </c>
      <c r="AK924" s="329">
        <f t="shared" si="80"/>
        <v>3539.05711044675</v>
      </c>
      <c r="AL924" s="329">
        <f t="shared" si="83"/>
        <v>3543.5090350741216</v>
      </c>
      <c r="AM924" s="329">
        <f t="shared" si="81"/>
        <v>10.129521336454493</v>
      </c>
    </row>
    <row r="925" spans="33:39" ht="12.75">
      <c r="AG925" s="329">
        <f t="shared" si="82"/>
        <v>3555.8080865439997</v>
      </c>
      <c r="AH925" s="324">
        <v>880</v>
      </c>
      <c r="AI925" s="628">
        <f t="shared" si="78"/>
        <v>0.44</v>
      </c>
      <c r="AJ925" s="329">
        <f t="shared" si="79"/>
        <v>4.462820544</v>
      </c>
      <c r="AK925" s="329">
        <f t="shared" si="80"/>
        <v>3551.345266</v>
      </c>
      <c r="AL925" s="329">
        <f t="shared" si="83"/>
        <v>3555.8080865439997</v>
      </c>
      <c r="AM925" s="329">
        <f t="shared" si="81"/>
        <v>10.142773963636364</v>
      </c>
    </row>
    <row r="926" spans="33:39" ht="12.75">
      <c r="AG926" s="329">
        <f t="shared" si="82"/>
        <v>3568.1356437544378</v>
      </c>
      <c r="AH926" s="324">
        <v>881</v>
      </c>
      <c r="AI926" s="628">
        <f t="shared" si="78"/>
        <v>0.4405</v>
      </c>
      <c r="AJ926" s="329">
        <f t="shared" si="79"/>
        <v>4.47373949118825</v>
      </c>
      <c r="AK926" s="329">
        <f t="shared" si="80"/>
        <v>3563.6619042632497</v>
      </c>
      <c r="AL926" s="329">
        <f t="shared" si="83"/>
        <v>3568.1356437544378</v>
      </c>
      <c r="AM926" s="329">
        <f t="shared" si="81"/>
        <v>10.156048788168558</v>
      </c>
    </row>
    <row r="927" spans="33:39" ht="12.75">
      <c r="AG927" s="329">
        <f t="shared" si="82"/>
        <v>3580.491739787986</v>
      </c>
      <c r="AH927" s="324">
        <v>882</v>
      </c>
      <c r="AI927" s="628">
        <f t="shared" si="78"/>
        <v>0.441</v>
      </c>
      <c r="AJ927" s="329">
        <f t="shared" si="79"/>
        <v>4.484681501986</v>
      </c>
      <c r="AK927" s="329">
        <f t="shared" si="80"/>
        <v>3576.007058286</v>
      </c>
      <c r="AL927" s="329">
        <f t="shared" si="83"/>
        <v>3580.491739787986</v>
      </c>
      <c r="AM927" s="329">
        <f t="shared" si="81"/>
        <v>10.169345809492063</v>
      </c>
    </row>
    <row r="928" spans="33:39" ht="12.75">
      <c r="AG928" s="329">
        <f t="shared" si="82"/>
        <v>3592.876407727192</v>
      </c>
      <c r="AH928" s="324">
        <v>883</v>
      </c>
      <c r="AI928" s="628">
        <f t="shared" si="78"/>
        <v>0.4415</v>
      </c>
      <c r="AJ928" s="329">
        <f t="shared" si="79"/>
        <v>4.49564660944275</v>
      </c>
      <c r="AK928" s="329">
        <f t="shared" si="80"/>
        <v>3588.3807611177494</v>
      </c>
      <c r="AL928" s="329">
        <f t="shared" si="83"/>
        <v>3592.876407727192</v>
      </c>
      <c r="AM928" s="329">
        <f t="shared" si="81"/>
        <v>10.182665027050398</v>
      </c>
    </row>
    <row r="929" spans="33:39" ht="12.75">
      <c r="AG929" s="329">
        <f t="shared" si="82"/>
        <v>3605.289680654608</v>
      </c>
      <c r="AH929" s="324">
        <v>884</v>
      </c>
      <c r="AI929" s="628">
        <f t="shared" si="78"/>
        <v>0.442</v>
      </c>
      <c r="AJ929" s="329">
        <f t="shared" si="79"/>
        <v>4.506634846608</v>
      </c>
      <c r="AK929" s="329">
        <f t="shared" si="80"/>
        <v>3600.783045808</v>
      </c>
      <c r="AL929" s="329">
        <f t="shared" si="83"/>
        <v>3605.289680654608</v>
      </c>
      <c r="AM929" s="329">
        <f t="shared" si="81"/>
        <v>10.196006440289592</v>
      </c>
    </row>
    <row r="930" spans="33:39" ht="12.75">
      <c r="AG930" s="329">
        <f t="shared" si="82"/>
        <v>3617.7315916527814</v>
      </c>
      <c r="AH930" s="324">
        <v>885</v>
      </c>
      <c r="AI930" s="628">
        <f t="shared" si="78"/>
        <v>0.4425</v>
      </c>
      <c r="AJ930" s="329">
        <f t="shared" si="79"/>
        <v>4.51764624653125</v>
      </c>
      <c r="AK930" s="329">
        <f t="shared" si="80"/>
        <v>3613.2139454062503</v>
      </c>
      <c r="AL930" s="329">
        <f t="shared" si="83"/>
        <v>3617.7315916527814</v>
      </c>
      <c r="AM930" s="329">
        <f t="shared" si="81"/>
        <v>10.209370048658192</v>
      </c>
    </row>
    <row r="931" spans="33:39" ht="12.75">
      <c r="AG931" s="329">
        <f t="shared" si="82"/>
        <v>3630.2021738042627</v>
      </c>
      <c r="AH931" s="324">
        <v>886</v>
      </c>
      <c r="AI931" s="628">
        <f t="shared" si="78"/>
        <v>0.443</v>
      </c>
      <c r="AJ931" s="329">
        <f t="shared" si="79"/>
        <v>4.528680842262</v>
      </c>
      <c r="AK931" s="329">
        <f t="shared" si="80"/>
        <v>3625.6734929620006</v>
      </c>
      <c r="AL931" s="329">
        <f t="shared" si="83"/>
        <v>3630.2021738042627</v>
      </c>
      <c r="AM931" s="329">
        <f t="shared" si="81"/>
        <v>10.222755851607223</v>
      </c>
    </row>
    <row r="932" spans="33:39" ht="12.75">
      <c r="AG932" s="329">
        <f t="shared" si="82"/>
        <v>3642.7014601916</v>
      </c>
      <c r="AH932" s="324">
        <v>887</v>
      </c>
      <c r="AI932" s="628">
        <f t="shared" si="78"/>
        <v>0.4435</v>
      </c>
      <c r="AJ932" s="329">
        <f t="shared" si="79"/>
        <v>4.5397386668497495</v>
      </c>
      <c r="AK932" s="329">
        <f t="shared" si="80"/>
        <v>3638.16172152475</v>
      </c>
      <c r="AL932" s="329">
        <f t="shared" si="83"/>
        <v>3642.7014601916</v>
      </c>
      <c r="AM932" s="329">
        <f t="shared" si="81"/>
        <v>10.23616384859019</v>
      </c>
    </row>
    <row r="933" spans="33:39" ht="12.75">
      <c r="AG933" s="329">
        <f t="shared" si="82"/>
        <v>3655.229483897344</v>
      </c>
      <c r="AH933" s="324">
        <v>888</v>
      </c>
      <c r="AI933" s="628">
        <f t="shared" si="78"/>
        <v>0.444</v>
      </c>
      <c r="AJ933" s="329">
        <f t="shared" si="79"/>
        <v>4.550819753344</v>
      </c>
      <c r="AK933" s="329">
        <f t="shared" si="80"/>
        <v>3650.678664144</v>
      </c>
      <c r="AL933" s="329">
        <f t="shared" si="83"/>
        <v>3655.229483897344</v>
      </c>
      <c r="AM933" s="329">
        <f t="shared" si="81"/>
        <v>10.249594039063064</v>
      </c>
    </row>
    <row r="934" spans="33:39" ht="12.75">
      <c r="AG934" s="329">
        <f t="shared" si="82"/>
        <v>3667.7862780040446</v>
      </c>
      <c r="AH934" s="324">
        <v>889</v>
      </c>
      <c r="AI934" s="628">
        <f t="shared" si="78"/>
        <v>0.4445</v>
      </c>
      <c r="AJ934" s="329">
        <f t="shared" si="79"/>
        <v>4.56192413479425</v>
      </c>
      <c r="AK934" s="329">
        <f t="shared" si="80"/>
        <v>3663.2243538692505</v>
      </c>
      <c r="AL934" s="329">
        <f t="shared" si="83"/>
        <v>3667.7862780040446</v>
      </c>
      <c r="AM934" s="329">
        <f t="shared" si="81"/>
        <v>10.263046422484251</v>
      </c>
    </row>
    <row r="935" spans="33:39" ht="12.75">
      <c r="AG935" s="329">
        <f t="shared" si="82"/>
        <v>3680.3718755942505</v>
      </c>
      <c r="AH935" s="324">
        <v>890</v>
      </c>
      <c r="AI935" s="628">
        <f t="shared" si="78"/>
        <v>0.445</v>
      </c>
      <c r="AJ935" s="329">
        <f t="shared" si="79"/>
        <v>4.57305184425</v>
      </c>
      <c r="AK935" s="329">
        <f t="shared" si="80"/>
        <v>3675.7988237500003</v>
      </c>
      <c r="AL935" s="329">
        <f t="shared" si="83"/>
        <v>3680.3718755942505</v>
      </c>
      <c r="AM935" s="329">
        <f t="shared" si="81"/>
        <v>10.276520998314608</v>
      </c>
    </row>
    <row r="936" spans="33:39" ht="12.75">
      <c r="AG936" s="329">
        <f t="shared" si="82"/>
        <v>3692.986309750511</v>
      </c>
      <c r="AH936" s="324">
        <v>891</v>
      </c>
      <c r="AI936" s="628">
        <f t="shared" si="78"/>
        <v>0.4455</v>
      </c>
      <c r="AJ936" s="329">
        <f t="shared" si="79"/>
        <v>4.584202914760749</v>
      </c>
      <c r="AK936" s="329">
        <f t="shared" si="80"/>
        <v>3688.40210683575</v>
      </c>
      <c r="AL936" s="329">
        <f t="shared" si="83"/>
        <v>3692.986309750511</v>
      </c>
      <c r="AM936" s="329">
        <f t="shared" si="81"/>
        <v>10.290017766017394</v>
      </c>
    </row>
    <row r="937" spans="33:39" ht="12.75">
      <c r="AG937" s="329">
        <f t="shared" si="82"/>
        <v>3705.629613555376</v>
      </c>
      <c r="AH937" s="324">
        <v>892</v>
      </c>
      <c r="AI937" s="628">
        <f t="shared" si="78"/>
        <v>0.446</v>
      </c>
      <c r="AJ937" s="329">
        <f t="shared" si="79"/>
        <v>4.595377379376001</v>
      </c>
      <c r="AK937" s="329">
        <f t="shared" si="80"/>
        <v>3701.0342361760004</v>
      </c>
      <c r="AL937" s="329">
        <f t="shared" si="83"/>
        <v>3705.629613555376</v>
      </c>
      <c r="AM937" s="329">
        <f t="shared" si="81"/>
        <v>10.303536725058297</v>
      </c>
    </row>
    <row r="938" spans="33:39" ht="12.75">
      <c r="AG938" s="329">
        <f t="shared" si="82"/>
        <v>3718.301820091395</v>
      </c>
      <c r="AH938" s="324">
        <v>893</v>
      </c>
      <c r="AI938" s="628">
        <f t="shared" si="78"/>
        <v>0.4465</v>
      </c>
      <c r="AJ938" s="329">
        <f t="shared" si="79"/>
        <v>4.606575271145251</v>
      </c>
      <c r="AK938" s="329">
        <f t="shared" si="80"/>
        <v>3713.6952448202496</v>
      </c>
      <c r="AL938" s="329">
        <f t="shared" si="83"/>
        <v>3718.301820091395</v>
      </c>
      <c r="AM938" s="329">
        <f t="shared" si="81"/>
        <v>10.317077874905376</v>
      </c>
    </row>
    <row r="939" spans="33:39" ht="12.75">
      <c r="AG939" s="329">
        <f t="shared" si="82"/>
        <v>3731.002962441118</v>
      </c>
      <c r="AH939" s="324">
        <v>894</v>
      </c>
      <c r="AI939" s="628">
        <f t="shared" si="78"/>
        <v>0.447</v>
      </c>
      <c r="AJ939" s="329">
        <f t="shared" si="79"/>
        <v>4.617796623118</v>
      </c>
      <c r="AK939" s="329">
        <f t="shared" si="80"/>
        <v>3726.385165818</v>
      </c>
      <c r="AL939" s="329">
        <f t="shared" si="83"/>
        <v>3731.002962441118</v>
      </c>
      <c r="AM939" s="329">
        <f t="shared" si="81"/>
        <v>10.330641215029083</v>
      </c>
    </row>
    <row r="940" spans="33:39" ht="12.75">
      <c r="AG940" s="329">
        <f t="shared" si="82"/>
        <v>3743.7330736870936</v>
      </c>
      <c r="AH940" s="324">
        <v>895</v>
      </c>
      <c r="AI940" s="628">
        <f t="shared" si="78"/>
        <v>0.4475</v>
      </c>
      <c r="AJ940" s="329">
        <f t="shared" si="79"/>
        <v>4.6290414683437495</v>
      </c>
      <c r="AK940" s="329">
        <f t="shared" si="80"/>
        <v>3739.10403221875</v>
      </c>
      <c r="AL940" s="329">
        <f t="shared" si="83"/>
        <v>3743.7330736870936</v>
      </c>
      <c r="AM940" s="329">
        <f t="shared" si="81"/>
        <v>10.344226744902233</v>
      </c>
    </row>
    <row r="941" spans="33:39" ht="12.75">
      <c r="AG941" s="329">
        <f t="shared" si="82"/>
        <v>3756.4921869118725</v>
      </c>
      <c r="AH941" s="324">
        <v>896</v>
      </c>
      <c r="AI941" s="628">
        <f t="shared" si="78"/>
        <v>0.448</v>
      </c>
      <c r="AJ941" s="329">
        <f t="shared" si="79"/>
        <v>4.640309839872001</v>
      </c>
      <c r="AK941" s="329">
        <f t="shared" si="80"/>
        <v>3751.8518770720007</v>
      </c>
      <c r="AL941" s="329">
        <f t="shared" si="83"/>
        <v>3756.4921869118725</v>
      </c>
      <c r="AM941" s="329">
        <f t="shared" si="81"/>
        <v>10.357834464000002</v>
      </c>
    </row>
    <row r="942" spans="33:39" ht="12.75">
      <c r="AG942" s="329">
        <f t="shared" si="82"/>
        <v>3769.2803351980024</v>
      </c>
      <c r="AH942" s="324">
        <v>897</v>
      </c>
      <c r="AI942" s="628">
        <f aca="true" t="shared" si="84" ref="AI942:AI1005">AH942*$AH$43</f>
        <v>0.4485</v>
      </c>
      <c r="AJ942" s="329">
        <f aca="true" t="shared" si="85" ref="AJ942:AJ1005">$AJ$35*AI942^3+$AJ$36*AI942^2+$AJ$37*AI942+$AJ$38</f>
        <v>4.65160177075225</v>
      </c>
      <c r="AK942" s="329">
        <f aca="true" t="shared" si="86" ref="AK942:AK1005">$AM$35*AI942^3+$AM$36*AI942^2+$AM$37*AI942+$AM$38</f>
        <v>3764.62873342725</v>
      </c>
      <c r="AL942" s="329">
        <f t="shared" si="83"/>
        <v>3769.2803351980024</v>
      </c>
      <c r="AM942" s="329">
        <f t="shared" si="81"/>
        <v>10.371464371799888</v>
      </c>
    </row>
    <row r="943" spans="33:39" ht="12.75">
      <c r="AG943" s="329">
        <f t="shared" si="82"/>
        <v>3782.0975516280337</v>
      </c>
      <c r="AH943" s="324">
        <v>898</v>
      </c>
      <c r="AI943" s="628">
        <f t="shared" si="84"/>
        <v>0.449</v>
      </c>
      <c r="AJ943" s="329">
        <f t="shared" si="85"/>
        <v>4.662917294034</v>
      </c>
      <c r="AK943" s="329">
        <f t="shared" si="86"/>
        <v>3777.434634334</v>
      </c>
      <c r="AL943" s="329">
        <f t="shared" si="83"/>
        <v>3782.0975516280337</v>
      </c>
      <c r="AM943" s="329">
        <f aca="true" t="shared" si="87" ref="AM943:AM1006">AJ943/AI943</f>
        <v>10.385116467781737</v>
      </c>
    </row>
    <row r="944" spans="33:39" ht="12.75">
      <c r="AG944" s="329">
        <f aca="true" t="shared" si="88" ref="AG944:AG1007">AL944</f>
        <v>3794.9438692845174</v>
      </c>
      <c r="AH944" s="324">
        <v>899</v>
      </c>
      <c r="AI944" s="628">
        <f t="shared" si="84"/>
        <v>0.4495</v>
      </c>
      <c r="AJ944" s="329">
        <f t="shared" si="85"/>
        <v>4.67425644276675</v>
      </c>
      <c r="AK944" s="329">
        <f t="shared" si="86"/>
        <v>3790.2696128417506</v>
      </c>
      <c r="AL944" s="329">
        <f t="shared" si="83"/>
        <v>3794.9438692845174</v>
      </c>
      <c r="AM944" s="329">
        <f t="shared" si="87"/>
        <v>10.398790751427697</v>
      </c>
    </row>
    <row r="945" spans="33:39" ht="12.75">
      <c r="AG945" s="329">
        <f t="shared" si="88"/>
        <v>3807.8193212500005</v>
      </c>
      <c r="AH945" s="324">
        <v>900</v>
      </c>
      <c r="AI945" s="628">
        <f t="shared" si="84"/>
        <v>0.45</v>
      </c>
      <c r="AJ945" s="329">
        <f t="shared" si="85"/>
        <v>4.68561925</v>
      </c>
      <c r="AK945" s="329">
        <f t="shared" si="86"/>
        <v>3803.1337020000005</v>
      </c>
      <c r="AL945" s="329">
        <f aca="true" t="shared" si="89" ref="AL945:AL1008">AJ945+AK945</f>
        <v>3807.8193212500005</v>
      </c>
      <c r="AM945" s="329">
        <f t="shared" si="87"/>
        <v>10.412487222222223</v>
      </c>
    </row>
    <row r="946" spans="33:39" ht="12.75">
      <c r="AG946" s="329">
        <f t="shared" si="88"/>
        <v>3820.7239406070335</v>
      </c>
      <c r="AH946" s="324">
        <v>901</v>
      </c>
      <c r="AI946" s="628">
        <f t="shared" si="84"/>
        <v>0.4505</v>
      </c>
      <c r="AJ946" s="329">
        <f t="shared" si="85"/>
        <v>4.69700574878325</v>
      </c>
      <c r="AK946" s="329">
        <f t="shared" si="86"/>
        <v>3816.02693485825</v>
      </c>
      <c r="AL946" s="329">
        <f t="shared" si="89"/>
        <v>3820.7239406070335</v>
      </c>
      <c r="AM946" s="329">
        <f t="shared" si="87"/>
        <v>10.426205879652054</v>
      </c>
    </row>
    <row r="947" spans="33:39" ht="12.75">
      <c r="AG947" s="329">
        <f t="shared" si="88"/>
        <v>3833.6577604381664</v>
      </c>
      <c r="AH947" s="324">
        <v>902</v>
      </c>
      <c r="AI947" s="628">
        <f t="shared" si="84"/>
        <v>0.451</v>
      </c>
      <c r="AJ947" s="329">
        <f t="shared" si="85"/>
        <v>4.708415972166</v>
      </c>
      <c r="AK947" s="329">
        <f t="shared" si="86"/>
        <v>3828.949344466</v>
      </c>
      <c r="AL947" s="329">
        <f t="shared" si="89"/>
        <v>3833.6577604381664</v>
      </c>
      <c r="AM947" s="329">
        <f t="shared" si="87"/>
        <v>10.439946723206207</v>
      </c>
    </row>
    <row r="948" spans="33:39" ht="12.75">
      <c r="AG948" s="329">
        <f t="shared" si="88"/>
        <v>3846.6208138259485</v>
      </c>
      <c r="AH948" s="324">
        <v>903</v>
      </c>
      <c r="AI948" s="628">
        <f t="shared" si="84"/>
        <v>0.4515</v>
      </c>
      <c r="AJ948" s="329">
        <f t="shared" si="85"/>
        <v>4.719849953197751</v>
      </c>
      <c r="AK948" s="329">
        <f t="shared" si="86"/>
        <v>3841.9009638727507</v>
      </c>
      <c r="AL948" s="329">
        <f t="shared" si="89"/>
        <v>3846.6208138259485</v>
      </c>
      <c r="AM948" s="329">
        <f t="shared" si="87"/>
        <v>10.453709752375971</v>
      </c>
    </row>
    <row r="949" spans="33:39" ht="12.75">
      <c r="AG949" s="329">
        <f t="shared" si="88"/>
        <v>3859.6131338529276</v>
      </c>
      <c r="AH949" s="324">
        <v>904</v>
      </c>
      <c r="AI949" s="628">
        <f t="shared" si="84"/>
        <v>0.452</v>
      </c>
      <c r="AJ949" s="329">
        <f t="shared" si="85"/>
        <v>4.7313077249280004</v>
      </c>
      <c r="AK949" s="329">
        <f t="shared" si="86"/>
        <v>3854.881826128</v>
      </c>
      <c r="AL949" s="329">
        <f t="shared" si="89"/>
        <v>3859.6131338529276</v>
      </c>
      <c r="AM949" s="329">
        <f t="shared" si="87"/>
        <v>10.467494966654868</v>
      </c>
    </row>
    <row r="950" spans="33:39" ht="12.75">
      <c r="AG950" s="329">
        <f t="shared" si="88"/>
        <v>3872.634753601656</v>
      </c>
      <c r="AH950" s="324">
        <v>905</v>
      </c>
      <c r="AI950" s="628">
        <f t="shared" si="84"/>
        <v>0.4525</v>
      </c>
      <c r="AJ950" s="329">
        <f t="shared" si="85"/>
        <v>4.74278932040625</v>
      </c>
      <c r="AK950" s="329">
        <f t="shared" si="86"/>
        <v>3867.89196428125</v>
      </c>
      <c r="AL950" s="329">
        <f t="shared" si="89"/>
        <v>3872.634753601656</v>
      </c>
      <c r="AM950" s="329">
        <f t="shared" si="87"/>
        <v>10.481302365538674</v>
      </c>
    </row>
    <row r="951" spans="33:39" ht="12.75">
      <c r="AG951" s="329">
        <f t="shared" si="88"/>
        <v>3885.685706154682</v>
      </c>
      <c r="AH951" s="324">
        <v>906</v>
      </c>
      <c r="AI951" s="628">
        <f t="shared" si="84"/>
        <v>0.453</v>
      </c>
      <c r="AJ951" s="329">
        <f t="shared" si="85"/>
        <v>4.754294772682001</v>
      </c>
      <c r="AK951" s="329">
        <f t="shared" si="86"/>
        <v>3880.931411382</v>
      </c>
      <c r="AL951" s="329">
        <f t="shared" si="89"/>
        <v>3885.685706154682</v>
      </c>
      <c r="AM951" s="329">
        <f t="shared" si="87"/>
        <v>10.495131948525389</v>
      </c>
    </row>
    <row r="952" spans="33:39" ht="12.75">
      <c r="AG952" s="329">
        <f t="shared" si="88"/>
        <v>3898.7660245945553</v>
      </c>
      <c r="AH952" s="324">
        <v>907</v>
      </c>
      <c r="AI952" s="628">
        <f t="shared" si="84"/>
        <v>0.4535</v>
      </c>
      <c r="AJ952" s="329">
        <f t="shared" si="85"/>
        <v>4.76582411480475</v>
      </c>
      <c r="AK952" s="329">
        <f t="shared" si="86"/>
        <v>3894.0002004797507</v>
      </c>
      <c r="AL952" s="329">
        <f t="shared" si="89"/>
        <v>3898.7660245945553</v>
      </c>
      <c r="AM952" s="329">
        <f t="shared" si="87"/>
        <v>10.508983715115214</v>
      </c>
    </row>
    <row r="953" spans="33:39" ht="12.75">
      <c r="AG953" s="329">
        <f t="shared" si="88"/>
        <v>3911.8757420038246</v>
      </c>
      <c r="AH953" s="324">
        <v>908</v>
      </c>
      <c r="AI953" s="628">
        <f t="shared" si="84"/>
        <v>0.454</v>
      </c>
      <c r="AJ953" s="329">
        <f t="shared" si="85"/>
        <v>4.777377379824</v>
      </c>
      <c r="AK953" s="329">
        <f t="shared" si="86"/>
        <v>3907.0983646240006</v>
      </c>
      <c r="AL953" s="329">
        <f t="shared" si="89"/>
        <v>3911.8757420038246</v>
      </c>
      <c r="AM953" s="329">
        <f t="shared" si="87"/>
        <v>10.522857664810573</v>
      </c>
    </row>
    <row r="954" spans="33:39" ht="12.75">
      <c r="AG954" s="329">
        <f t="shared" si="88"/>
        <v>3925.01489146504</v>
      </c>
      <c r="AH954" s="324">
        <v>909</v>
      </c>
      <c r="AI954" s="628">
        <f t="shared" si="84"/>
        <v>0.4545</v>
      </c>
      <c r="AJ954" s="329">
        <f t="shared" si="85"/>
        <v>4.788954600789251</v>
      </c>
      <c r="AK954" s="329">
        <f t="shared" si="86"/>
        <v>3920.225936864251</v>
      </c>
      <c r="AL954" s="329">
        <f t="shared" si="89"/>
        <v>3925.01489146504</v>
      </c>
      <c r="AM954" s="329">
        <f t="shared" si="87"/>
        <v>10.536753797116063</v>
      </c>
    </row>
    <row r="955" spans="33:39" ht="12.75">
      <c r="AG955" s="329">
        <f t="shared" si="88"/>
        <v>3938.183506060751</v>
      </c>
      <c r="AH955" s="324">
        <v>910</v>
      </c>
      <c r="AI955" s="628">
        <f t="shared" si="84"/>
        <v>0.455</v>
      </c>
      <c r="AJ955" s="329">
        <f t="shared" si="85"/>
        <v>4.800555810750001</v>
      </c>
      <c r="AK955" s="329">
        <f t="shared" si="86"/>
        <v>3933.3829502500007</v>
      </c>
      <c r="AL955" s="329">
        <f t="shared" si="89"/>
        <v>3938.183506060751</v>
      </c>
      <c r="AM955" s="329">
        <f t="shared" si="87"/>
        <v>10.550672111538463</v>
      </c>
    </row>
    <row r="956" spans="33:39" ht="12.75">
      <c r="AG956" s="329">
        <f t="shared" si="88"/>
        <v>3951.3816188735054</v>
      </c>
      <c r="AH956" s="324">
        <v>911</v>
      </c>
      <c r="AI956" s="628">
        <f t="shared" si="84"/>
        <v>0.4555</v>
      </c>
      <c r="AJ956" s="329">
        <f t="shared" si="85"/>
        <v>4.812181042755751</v>
      </c>
      <c r="AK956" s="329">
        <f t="shared" si="86"/>
        <v>3946.56943783075</v>
      </c>
      <c r="AL956" s="329">
        <f t="shared" si="89"/>
        <v>3951.3816188735054</v>
      </c>
      <c r="AM956" s="329">
        <f t="shared" si="87"/>
        <v>10.564612607586719</v>
      </c>
    </row>
    <row r="957" spans="33:39" ht="12.75">
      <c r="AG957" s="329">
        <f t="shared" si="88"/>
        <v>3964.6092629858563</v>
      </c>
      <c r="AH957" s="324">
        <v>912</v>
      </c>
      <c r="AI957" s="628">
        <f t="shared" si="84"/>
        <v>0.456</v>
      </c>
      <c r="AJ957" s="329">
        <f t="shared" si="85"/>
        <v>4.823830329856</v>
      </c>
      <c r="AK957" s="329">
        <f t="shared" si="86"/>
        <v>3959.7854326560005</v>
      </c>
      <c r="AL957" s="329">
        <f t="shared" si="89"/>
        <v>3964.6092629858563</v>
      </c>
      <c r="AM957" s="329">
        <f t="shared" si="87"/>
        <v>10.57857528477193</v>
      </c>
    </row>
    <row r="958" spans="33:39" ht="12.75">
      <c r="AG958" s="329">
        <f t="shared" si="88"/>
        <v>3977.866471480351</v>
      </c>
      <c r="AH958" s="324">
        <v>913</v>
      </c>
      <c r="AI958" s="628">
        <f t="shared" si="84"/>
        <v>0.4565</v>
      </c>
      <c r="AJ958" s="329">
        <f t="shared" si="85"/>
        <v>4.83550370510025</v>
      </c>
      <c r="AK958" s="329">
        <f t="shared" si="86"/>
        <v>3973.0309677752507</v>
      </c>
      <c r="AL958" s="329">
        <f t="shared" si="89"/>
        <v>3977.866471480351</v>
      </c>
      <c r="AM958" s="329">
        <f t="shared" si="87"/>
        <v>10.592560142607338</v>
      </c>
    </row>
    <row r="959" spans="33:39" ht="12.75">
      <c r="AG959" s="329">
        <f t="shared" si="88"/>
        <v>3991.1532774395378</v>
      </c>
      <c r="AH959" s="324">
        <v>914</v>
      </c>
      <c r="AI959" s="628">
        <f t="shared" si="84"/>
        <v>0.457</v>
      </c>
      <c r="AJ959" s="329">
        <f t="shared" si="85"/>
        <v>4.847201201538</v>
      </c>
      <c r="AK959" s="329">
        <f t="shared" si="86"/>
        <v>3986.3060762379996</v>
      </c>
      <c r="AL959" s="329">
        <f t="shared" si="89"/>
        <v>3991.1532774395378</v>
      </c>
      <c r="AM959" s="329">
        <f t="shared" si="87"/>
        <v>10.606567180608314</v>
      </c>
    </row>
    <row r="960" spans="33:39" ht="12.75">
      <c r="AG960" s="329">
        <f t="shared" si="88"/>
        <v>4004.469713945969</v>
      </c>
      <c r="AH960" s="324">
        <v>915</v>
      </c>
      <c r="AI960" s="628">
        <f t="shared" si="84"/>
        <v>0.4575</v>
      </c>
      <c r="AJ960" s="329">
        <f t="shared" si="85"/>
        <v>4.8589228522187495</v>
      </c>
      <c r="AK960" s="329">
        <f t="shared" si="86"/>
        <v>3999.6107910937503</v>
      </c>
      <c r="AL960" s="329">
        <f t="shared" si="89"/>
        <v>4004.469713945969</v>
      </c>
      <c r="AM960" s="329">
        <f t="shared" si="87"/>
        <v>10.620596398292347</v>
      </c>
    </row>
    <row r="961" spans="33:39" ht="12.75">
      <c r="AG961" s="329">
        <f t="shared" si="88"/>
        <v>4017.8158140821915</v>
      </c>
      <c r="AH961" s="324">
        <v>916</v>
      </c>
      <c r="AI961" s="628">
        <f t="shared" si="84"/>
        <v>0.458</v>
      </c>
      <c r="AJ961" s="329">
        <f t="shared" si="85"/>
        <v>4.870668690192001</v>
      </c>
      <c r="AK961" s="329">
        <f t="shared" si="86"/>
        <v>4012.9451453919996</v>
      </c>
      <c r="AL961" s="329">
        <f t="shared" si="89"/>
        <v>4017.8158140821915</v>
      </c>
      <c r="AM961" s="329">
        <f t="shared" si="87"/>
        <v>10.63464779517904</v>
      </c>
    </row>
    <row r="962" spans="33:39" ht="12.75">
      <c r="AG962" s="329">
        <f t="shared" si="88"/>
        <v>4031.1916109307585</v>
      </c>
      <c r="AH962" s="324">
        <v>917</v>
      </c>
      <c r="AI962" s="628">
        <f t="shared" si="84"/>
        <v>0.4585</v>
      </c>
      <c r="AJ962" s="329">
        <f t="shared" si="85"/>
        <v>4.8824387485072505</v>
      </c>
      <c r="AK962" s="329">
        <f t="shared" si="86"/>
        <v>4026.309172182251</v>
      </c>
      <c r="AL962" s="329">
        <f t="shared" si="89"/>
        <v>4031.1916109307585</v>
      </c>
      <c r="AM962" s="329">
        <f t="shared" si="87"/>
        <v>10.648721370790076</v>
      </c>
    </row>
    <row r="963" spans="33:39" ht="12.75">
      <c r="AG963" s="329">
        <f t="shared" si="88"/>
        <v>4044.5971375742147</v>
      </c>
      <c r="AH963" s="324">
        <v>918</v>
      </c>
      <c r="AI963" s="628">
        <f t="shared" si="84"/>
        <v>0.459</v>
      </c>
      <c r="AJ963" s="329">
        <f t="shared" si="85"/>
        <v>4.894233060214</v>
      </c>
      <c r="AK963" s="329">
        <f t="shared" si="86"/>
        <v>4039.7029045140007</v>
      </c>
      <c r="AL963" s="329">
        <f t="shared" si="89"/>
        <v>4044.5971375742147</v>
      </c>
      <c r="AM963" s="329">
        <f t="shared" si="87"/>
        <v>10.662817124649237</v>
      </c>
    </row>
    <row r="964" spans="33:39" ht="12.75">
      <c r="AG964" s="329">
        <f t="shared" si="88"/>
        <v>4058.0324270951123</v>
      </c>
      <c r="AH964" s="324">
        <v>919</v>
      </c>
      <c r="AI964" s="628">
        <f t="shared" si="84"/>
        <v>0.4595</v>
      </c>
      <c r="AJ964" s="329">
        <f t="shared" si="85"/>
        <v>4.906051658361751</v>
      </c>
      <c r="AK964" s="329">
        <f t="shared" si="86"/>
        <v>4053.1263754367505</v>
      </c>
      <c r="AL964" s="329">
        <f t="shared" si="89"/>
        <v>4058.0324270951123</v>
      </c>
      <c r="AM964" s="329">
        <f t="shared" si="87"/>
        <v>10.676935056282373</v>
      </c>
    </row>
    <row r="965" spans="33:39" ht="12.75">
      <c r="AG965" s="329">
        <f t="shared" si="88"/>
        <v>4071.497512576</v>
      </c>
      <c r="AH965" s="324">
        <v>920</v>
      </c>
      <c r="AI965" s="628">
        <f t="shared" si="84"/>
        <v>0.46</v>
      </c>
      <c r="AJ965" s="329">
        <f t="shared" si="85"/>
        <v>4.917894576</v>
      </c>
      <c r="AK965" s="329">
        <f t="shared" si="86"/>
        <v>4066.579618</v>
      </c>
      <c r="AL965" s="329">
        <f t="shared" si="89"/>
        <v>4071.497512576</v>
      </c>
      <c r="AM965" s="329">
        <f t="shared" si="87"/>
        <v>10.691075165217391</v>
      </c>
    </row>
    <row r="966" spans="33:39" ht="12.75">
      <c r="AG966" s="329">
        <f t="shared" si="88"/>
        <v>4084.9924270994293</v>
      </c>
      <c r="AH966" s="324">
        <v>921</v>
      </c>
      <c r="AI966" s="628">
        <f t="shared" si="84"/>
        <v>0.4605</v>
      </c>
      <c r="AJ966" s="329">
        <f t="shared" si="85"/>
        <v>4.929761846178251</v>
      </c>
      <c r="AK966" s="329">
        <f t="shared" si="86"/>
        <v>4080.062665253251</v>
      </c>
      <c r="AL966" s="329">
        <f t="shared" si="89"/>
        <v>4084.9924270994293</v>
      </c>
      <c r="AM966" s="329">
        <f t="shared" si="87"/>
        <v>10.705237450984258</v>
      </c>
    </row>
    <row r="967" spans="33:39" ht="12.75">
      <c r="AG967" s="329">
        <f t="shared" si="88"/>
        <v>4098.517203747947</v>
      </c>
      <c r="AH967" s="324">
        <v>922</v>
      </c>
      <c r="AI967" s="628">
        <f t="shared" si="84"/>
        <v>0.461</v>
      </c>
      <c r="AJ967" s="329">
        <f t="shared" si="85"/>
        <v>4.941653501946001</v>
      </c>
      <c r="AK967" s="329">
        <f t="shared" si="86"/>
        <v>4093.5755502460006</v>
      </c>
      <c r="AL967" s="329">
        <f t="shared" si="89"/>
        <v>4098.517203747947</v>
      </c>
      <c r="AM967" s="329">
        <f t="shared" si="87"/>
        <v>10.719421913114969</v>
      </c>
    </row>
    <row r="968" spans="33:39" ht="12.75">
      <c r="AG968" s="329">
        <f t="shared" si="88"/>
        <v>4112.071875604102</v>
      </c>
      <c r="AH968" s="324">
        <v>923</v>
      </c>
      <c r="AI968" s="628">
        <f t="shared" si="84"/>
        <v>0.4615</v>
      </c>
      <c r="AJ968" s="329">
        <f t="shared" si="85"/>
        <v>4.953569576352751</v>
      </c>
      <c r="AK968" s="329">
        <f t="shared" si="86"/>
        <v>4107.11830602775</v>
      </c>
      <c r="AL968" s="329">
        <f t="shared" si="89"/>
        <v>4112.071875604102</v>
      </c>
      <c r="AM968" s="329">
        <f t="shared" si="87"/>
        <v>10.733628551143555</v>
      </c>
    </row>
    <row r="969" spans="33:39" ht="12.75">
      <c r="AG969" s="329">
        <f t="shared" si="88"/>
        <v>4125.656475750449</v>
      </c>
      <c r="AH969" s="324">
        <v>924</v>
      </c>
      <c r="AI969" s="628">
        <f t="shared" si="84"/>
        <v>0.462</v>
      </c>
      <c r="AJ969" s="329">
        <f t="shared" si="85"/>
        <v>4.965510102448</v>
      </c>
      <c r="AK969" s="329">
        <f t="shared" si="86"/>
        <v>4120.690965648001</v>
      </c>
      <c r="AL969" s="329">
        <f t="shared" si="89"/>
        <v>4125.656475750449</v>
      </c>
      <c r="AM969" s="329">
        <f t="shared" si="87"/>
        <v>10.74785736460606</v>
      </c>
    </row>
    <row r="970" spans="33:39" ht="12.75">
      <c r="AG970" s="329">
        <f t="shared" si="88"/>
        <v>4139.271037269532</v>
      </c>
      <c r="AH970" s="324">
        <v>925</v>
      </c>
      <c r="AI970" s="628">
        <f t="shared" si="84"/>
        <v>0.4625</v>
      </c>
      <c r="AJ970" s="329">
        <f t="shared" si="85"/>
        <v>4.97747511328125</v>
      </c>
      <c r="AK970" s="329">
        <f t="shared" si="86"/>
        <v>4134.293562156251</v>
      </c>
      <c r="AL970" s="329">
        <f t="shared" si="89"/>
        <v>4139.271037269532</v>
      </c>
      <c r="AM970" s="329">
        <f t="shared" si="87"/>
        <v>10.76210835304054</v>
      </c>
    </row>
    <row r="971" spans="33:39" ht="12.75">
      <c r="AG971" s="329">
        <f t="shared" si="88"/>
        <v>4152.915593243903</v>
      </c>
      <c r="AH971" s="324">
        <v>926</v>
      </c>
      <c r="AI971" s="628">
        <f t="shared" si="84"/>
        <v>0.463</v>
      </c>
      <c r="AJ971" s="329">
        <f t="shared" si="85"/>
        <v>4.989464641902</v>
      </c>
      <c r="AK971" s="329">
        <f t="shared" si="86"/>
        <v>4147.926128602001</v>
      </c>
      <c r="AL971" s="329">
        <f t="shared" si="89"/>
        <v>4152.915593243903</v>
      </c>
      <c r="AM971" s="329">
        <f t="shared" si="87"/>
        <v>10.77638151598704</v>
      </c>
    </row>
    <row r="972" spans="33:39" ht="12.75">
      <c r="AG972" s="329">
        <f t="shared" si="88"/>
        <v>4166.590176756111</v>
      </c>
      <c r="AH972" s="324">
        <v>927</v>
      </c>
      <c r="AI972" s="628">
        <f t="shared" si="84"/>
        <v>0.4635</v>
      </c>
      <c r="AJ972" s="329">
        <f t="shared" si="85"/>
        <v>5.00147872135975</v>
      </c>
      <c r="AK972" s="329">
        <f t="shared" si="86"/>
        <v>4161.588698034751</v>
      </c>
      <c r="AL972" s="329">
        <f t="shared" si="89"/>
        <v>4166.590176756111</v>
      </c>
      <c r="AM972" s="329">
        <f t="shared" si="87"/>
        <v>10.790676852987595</v>
      </c>
    </row>
    <row r="973" spans="33:39" ht="12.75">
      <c r="AG973" s="329">
        <f t="shared" si="88"/>
        <v>4180.294820888705</v>
      </c>
      <c r="AH973" s="324">
        <v>928</v>
      </c>
      <c r="AI973" s="628">
        <f t="shared" si="84"/>
        <v>0.464</v>
      </c>
      <c r="AJ973" s="329">
        <f t="shared" si="85"/>
        <v>5.013517384704001</v>
      </c>
      <c r="AK973" s="329">
        <f t="shared" si="86"/>
        <v>4175.281303504001</v>
      </c>
      <c r="AL973" s="329">
        <f t="shared" si="89"/>
        <v>4180.294820888705</v>
      </c>
      <c r="AM973" s="329">
        <f t="shared" si="87"/>
        <v>10.804994363586209</v>
      </c>
    </row>
    <row r="974" spans="33:39" ht="12.75">
      <c r="AG974" s="329">
        <f t="shared" si="88"/>
        <v>4194.029558724234</v>
      </c>
      <c r="AH974" s="324">
        <v>929</v>
      </c>
      <c r="AI974" s="628">
        <f t="shared" si="84"/>
        <v>0.4645</v>
      </c>
      <c r="AJ974" s="329">
        <f t="shared" si="85"/>
        <v>5.02558066498425</v>
      </c>
      <c r="AK974" s="329">
        <f t="shared" si="86"/>
        <v>4189.003978059251</v>
      </c>
      <c r="AL974" s="329">
        <f t="shared" si="89"/>
        <v>4194.029558724234</v>
      </c>
      <c r="AM974" s="329">
        <f t="shared" si="87"/>
        <v>10.819334047328846</v>
      </c>
    </row>
    <row r="975" spans="33:39" ht="12.75">
      <c r="AG975" s="329">
        <f t="shared" si="88"/>
        <v>4207.79442334525</v>
      </c>
      <c r="AH975" s="324">
        <v>930</v>
      </c>
      <c r="AI975" s="628">
        <f t="shared" si="84"/>
        <v>0.465</v>
      </c>
      <c r="AJ975" s="329">
        <f t="shared" si="85"/>
        <v>5.0376685952499995</v>
      </c>
      <c r="AK975" s="329">
        <f t="shared" si="86"/>
        <v>4202.75675475</v>
      </c>
      <c r="AL975" s="329">
        <f t="shared" si="89"/>
        <v>4207.79442334525</v>
      </c>
      <c r="AM975" s="329">
        <f t="shared" si="87"/>
        <v>10.83369590376344</v>
      </c>
    </row>
    <row r="976" spans="33:39" ht="12.75">
      <c r="AG976" s="329">
        <f t="shared" si="88"/>
        <v>4221.589447834302</v>
      </c>
      <c r="AH976" s="324">
        <v>931</v>
      </c>
      <c r="AI976" s="628">
        <f t="shared" si="84"/>
        <v>0.4655</v>
      </c>
      <c r="AJ976" s="329">
        <f t="shared" si="85"/>
        <v>5.04978120855075</v>
      </c>
      <c r="AK976" s="329">
        <f t="shared" si="86"/>
        <v>4216.539666625751</v>
      </c>
      <c r="AL976" s="329">
        <f t="shared" si="89"/>
        <v>4221.589447834302</v>
      </c>
      <c r="AM976" s="329">
        <f t="shared" si="87"/>
        <v>10.84807993243985</v>
      </c>
    </row>
    <row r="977" spans="33:39" ht="12.75">
      <c r="AG977" s="329">
        <f t="shared" si="88"/>
        <v>4235.414665273937</v>
      </c>
      <c r="AH977" s="324">
        <v>932</v>
      </c>
      <c r="AI977" s="628">
        <f t="shared" si="84"/>
        <v>0.466</v>
      </c>
      <c r="AJ977" s="329">
        <f t="shared" si="85"/>
        <v>5.061918537936001</v>
      </c>
      <c r="AK977" s="329">
        <f t="shared" si="86"/>
        <v>4230.352746736001</v>
      </c>
      <c r="AL977" s="329">
        <f t="shared" si="89"/>
        <v>4235.414665273937</v>
      </c>
      <c r="AM977" s="329">
        <f t="shared" si="87"/>
        <v>10.862486132909872</v>
      </c>
    </row>
    <row r="978" spans="33:39" ht="12.75">
      <c r="AG978" s="329">
        <f t="shared" si="88"/>
        <v>4249.270108746706</v>
      </c>
      <c r="AH978" s="324">
        <v>933</v>
      </c>
      <c r="AI978" s="628">
        <f t="shared" si="84"/>
        <v>0.4665</v>
      </c>
      <c r="AJ978" s="329">
        <f t="shared" si="85"/>
        <v>5.074080616455251</v>
      </c>
      <c r="AK978" s="329">
        <f t="shared" si="86"/>
        <v>4244.196028130251</v>
      </c>
      <c r="AL978" s="329">
        <f t="shared" si="89"/>
        <v>4249.270108746706</v>
      </c>
      <c r="AM978" s="329">
        <f t="shared" si="87"/>
        <v>10.876914504727225</v>
      </c>
    </row>
    <row r="979" spans="33:39" ht="12.75">
      <c r="AG979" s="329">
        <f t="shared" si="88"/>
        <v>4263.155811335159</v>
      </c>
      <c r="AH979" s="324">
        <v>934</v>
      </c>
      <c r="AI979" s="628">
        <f t="shared" si="84"/>
        <v>0.467</v>
      </c>
      <c r="AJ979" s="329">
        <f t="shared" si="85"/>
        <v>5.0862674771580005</v>
      </c>
      <c r="AK979" s="329">
        <f t="shared" si="86"/>
        <v>4258.069543858001</v>
      </c>
      <c r="AL979" s="329">
        <f t="shared" si="89"/>
        <v>4263.155811335159</v>
      </c>
      <c r="AM979" s="329">
        <f t="shared" si="87"/>
        <v>10.891365047447538</v>
      </c>
    </row>
    <row r="980" spans="33:39" ht="12.75">
      <c r="AG980" s="329">
        <f t="shared" si="88"/>
        <v>4277.071806121845</v>
      </c>
      <c r="AH980" s="324">
        <v>935</v>
      </c>
      <c r="AI980" s="628">
        <f t="shared" si="84"/>
        <v>0.4675</v>
      </c>
      <c r="AJ980" s="329">
        <f t="shared" si="85"/>
        <v>5.09847915309375</v>
      </c>
      <c r="AK980" s="329">
        <f t="shared" si="86"/>
        <v>4271.973326968751</v>
      </c>
      <c r="AL980" s="329">
        <f t="shared" si="89"/>
        <v>4277.071806121845</v>
      </c>
      <c r="AM980" s="329">
        <f t="shared" si="87"/>
        <v>10.905837760628343</v>
      </c>
    </row>
    <row r="981" spans="33:39" ht="12.75">
      <c r="AG981" s="329">
        <f t="shared" si="88"/>
        <v>4291.018126189313</v>
      </c>
      <c r="AH981" s="324">
        <v>936</v>
      </c>
      <c r="AI981" s="628">
        <f t="shared" si="84"/>
        <v>0.468</v>
      </c>
      <c r="AJ981" s="329">
        <f t="shared" si="85"/>
        <v>5.110715677312</v>
      </c>
      <c r="AK981" s="329">
        <f t="shared" si="86"/>
        <v>4285.907410512001</v>
      </c>
      <c r="AL981" s="329">
        <f t="shared" si="89"/>
        <v>4291.018126189313</v>
      </c>
      <c r="AM981" s="329">
        <f t="shared" si="87"/>
        <v>10.92033264382906</v>
      </c>
    </row>
    <row r="982" spans="33:39" ht="12.75">
      <c r="AG982" s="329">
        <f t="shared" si="88"/>
        <v>4304.994804620113</v>
      </c>
      <c r="AH982" s="324">
        <v>937</v>
      </c>
      <c r="AI982" s="628">
        <f t="shared" si="84"/>
        <v>0.4685</v>
      </c>
      <c r="AJ982" s="329">
        <f t="shared" si="85"/>
        <v>5.12297708286225</v>
      </c>
      <c r="AK982" s="329">
        <f t="shared" si="86"/>
        <v>4299.871827537251</v>
      </c>
      <c r="AL982" s="329">
        <f t="shared" si="89"/>
        <v>4304.994804620113</v>
      </c>
      <c r="AM982" s="329">
        <f t="shared" si="87"/>
        <v>10.934849696610993</v>
      </c>
    </row>
    <row r="983" spans="33:39" ht="12.75">
      <c r="AG983" s="329">
        <f t="shared" si="88"/>
        <v>4319.001874496796</v>
      </c>
      <c r="AH983" s="324">
        <v>938</v>
      </c>
      <c r="AI983" s="628">
        <f t="shared" si="84"/>
        <v>0.46900000000000003</v>
      </c>
      <c r="AJ983" s="329">
        <f t="shared" si="85"/>
        <v>5.135263402794001</v>
      </c>
      <c r="AK983" s="329">
        <f t="shared" si="86"/>
        <v>4313.866611094001</v>
      </c>
      <c r="AL983" s="329">
        <f t="shared" si="89"/>
        <v>4319.001874496796</v>
      </c>
      <c r="AM983" s="329">
        <f t="shared" si="87"/>
        <v>10.949388918537315</v>
      </c>
    </row>
    <row r="984" spans="33:39" ht="12.75">
      <c r="AG984" s="329">
        <f t="shared" si="88"/>
        <v>4333.039368901908</v>
      </c>
      <c r="AH984" s="324">
        <v>939</v>
      </c>
      <c r="AI984" s="628">
        <f t="shared" si="84"/>
        <v>0.46950000000000003</v>
      </c>
      <c r="AJ984" s="329">
        <f t="shared" si="85"/>
        <v>5.14757467015675</v>
      </c>
      <c r="AK984" s="329">
        <f t="shared" si="86"/>
        <v>4327.891794231751</v>
      </c>
      <c r="AL984" s="329">
        <f t="shared" si="89"/>
        <v>4333.039368901908</v>
      </c>
      <c r="AM984" s="329">
        <f t="shared" si="87"/>
        <v>10.963950309173056</v>
      </c>
    </row>
    <row r="985" spans="33:39" ht="12.75">
      <c r="AG985" s="329">
        <f t="shared" si="88"/>
        <v>4347.107320918001</v>
      </c>
      <c r="AH985" s="324">
        <v>940</v>
      </c>
      <c r="AI985" s="628">
        <f t="shared" si="84"/>
        <v>0.47000000000000003</v>
      </c>
      <c r="AJ985" s="329">
        <f t="shared" si="85"/>
        <v>5.1599109180000005</v>
      </c>
      <c r="AK985" s="329">
        <f t="shared" si="86"/>
        <v>4341.947410000002</v>
      </c>
      <c r="AL985" s="329">
        <f t="shared" si="89"/>
        <v>4347.107320918001</v>
      </c>
      <c r="AM985" s="329">
        <f t="shared" si="87"/>
        <v>10.978533868085107</v>
      </c>
    </row>
    <row r="986" spans="33:39" ht="12.75">
      <c r="AG986" s="329">
        <f t="shared" si="88"/>
        <v>4361.205763627623</v>
      </c>
      <c r="AH986" s="324">
        <v>941</v>
      </c>
      <c r="AI986" s="628">
        <f t="shared" si="84"/>
        <v>0.47050000000000003</v>
      </c>
      <c r="AJ986" s="329">
        <f t="shared" si="85"/>
        <v>5.172272179373251</v>
      </c>
      <c r="AK986" s="329">
        <f t="shared" si="86"/>
        <v>4356.03349144825</v>
      </c>
      <c r="AL986" s="329">
        <f t="shared" si="89"/>
        <v>4361.205763627623</v>
      </c>
      <c r="AM986" s="329">
        <f t="shared" si="87"/>
        <v>10.99313959484219</v>
      </c>
    </row>
    <row r="987" spans="33:39" ht="12.75">
      <c r="AG987" s="329">
        <f t="shared" si="88"/>
        <v>4375.334730113327</v>
      </c>
      <c r="AH987" s="324">
        <v>942</v>
      </c>
      <c r="AI987" s="628">
        <f t="shared" si="84"/>
        <v>0.47100000000000003</v>
      </c>
      <c r="AJ987" s="329">
        <f t="shared" si="85"/>
        <v>5.184658487326001</v>
      </c>
      <c r="AK987" s="329">
        <f t="shared" si="86"/>
        <v>4370.150071626002</v>
      </c>
      <c r="AL987" s="329">
        <f t="shared" si="89"/>
        <v>4375.334730113327</v>
      </c>
      <c r="AM987" s="329">
        <f t="shared" si="87"/>
        <v>11.007767489014864</v>
      </c>
    </row>
    <row r="988" spans="33:39" ht="12.75">
      <c r="AG988" s="329">
        <f t="shared" si="88"/>
        <v>4389.494253457658</v>
      </c>
      <c r="AH988" s="324">
        <v>943</v>
      </c>
      <c r="AI988" s="628">
        <f t="shared" si="84"/>
        <v>0.47150000000000003</v>
      </c>
      <c r="AJ988" s="329">
        <f t="shared" si="85"/>
        <v>5.197069874907751</v>
      </c>
      <c r="AK988" s="329">
        <f t="shared" si="86"/>
        <v>4384.29718358275</v>
      </c>
      <c r="AL988" s="329">
        <f t="shared" si="89"/>
        <v>4389.494253457658</v>
      </c>
      <c r="AM988" s="329">
        <f t="shared" si="87"/>
        <v>11.022417550175504</v>
      </c>
    </row>
    <row r="989" spans="33:39" ht="12.75">
      <c r="AG989" s="329">
        <f t="shared" si="88"/>
        <v>4403.684366743169</v>
      </c>
      <c r="AH989" s="324">
        <v>944</v>
      </c>
      <c r="AI989" s="628">
        <f t="shared" si="84"/>
        <v>0.47200000000000003</v>
      </c>
      <c r="AJ989" s="329">
        <f t="shared" si="85"/>
        <v>5.209506375168002</v>
      </c>
      <c r="AK989" s="329">
        <f t="shared" si="86"/>
        <v>4398.474860368002</v>
      </c>
      <c r="AL989" s="329">
        <f t="shared" si="89"/>
        <v>4403.684366743169</v>
      </c>
      <c r="AM989" s="329">
        <f t="shared" si="87"/>
        <v>11.037089777898307</v>
      </c>
    </row>
    <row r="990" spans="33:39" ht="12.75">
      <c r="AG990" s="329">
        <f t="shared" si="88"/>
        <v>4417.905103052407</v>
      </c>
      <c r="AH990" s="324">
        <v>945</v>
      </c>
      <c r="AI990" s="628">
        <f t="shared" si="84"/>
        <v>0.47250000000000003</v>
      </c>
      <c r="AJ990" s="329">
        <f t="shared" si="85"/>
        <v>5.2219680211562505</v>
      </c>
      <c r="AK990" s="329">
        <f t="shared" si="86"/>
        <v>4412.6831350312505</v>
      </c>
      <c r="AL990" s="329">
        <f t="shared" si="89"/>
        <v>4417.905103052407</v>
      </c>
      <c r="AM990" s="329">
        <f t="shared" si="87"/>
        <v>11.051784171759259</v>
      </c>
    </row>
    <row r="991" spans="33:39" ht="12.75">
      <c r="AG991" s="329">
        <f t="shared" si="88"/>
        <v>4432.156495467923</v>
      </c>
      <c r="AH991" s="324">
        <v>946</v>
      </c>
      <c r="AI991" s="628">
        <f t="shared" si="84"/>
        <v>0.47300000000000003</v>
      </c>
      <c r="AJ991" s="329">
        <f t="shared" si="85"/>
        <v>5.234454845922001</v>
      </c>
      <c r="AK991" s="329">
        <f t="shared" si="86"/>
        <v>4426.922040622001</v>
      </c>
      <c r="AL991" s="329">
        <f t="shared" si="89"/>
        <v>4432.156495467923</v>
      </c>
      <c r="AM991" s="329">
        <f t="shared" si="87"/>
        <v>11.066500731336154</v>
      </c>
    </row>
    <row r="992" spans="33:39" ht="12.75">
      <c r="AG992" s="329">
        <f t="shared" si="88"/>
        <v>4446.438577072266</v>
      </c>
      <c r="AH992" s="324">
        <v>947</v>
      </c>
      <c r="AI992" s="628">
        <f t="shared" si="84"/>
        <v>0.47350000000000003</v>
      </c>
      <c r="AJ992" s="329">
        <f t="shared" si="85"/>
        <v>5.246966882514751</v>
      </c>
      <c r="AK992" s="329">
        <f t="shared" si="86"/>
        <v>4441.1916101897505</v>
      </c>
      <c r="AL992" s="329">
        <f t="shared" si="89"/>
        <v>4446.438577072266</v>
      </c>
      <c r="AM992" s="329">
        <f t="shared" si="87"/>
        <v>11.081239456208554</v>
      </c>
    </row>
    <row r="993" spans="33:39" ht="12.75">
      <c r="AG993" s="329">
        <f t="shared" si="88"/>
        <v>4460.751380947986</v>
      </c>
      <c r="AH993" s="324">
        <v>948</v>
      </c>
      <c r="AI993" s="628">
        <f t="shared" si="84"/>
        <v>0.47400000000000003</v>
      </c>
      <c r="AJ993" s="329">
        <f t="shared" si="85"/>
        <v>5.259504163984001</v>
      </c>
      <c r="AK993" s="329">
        <f t="shared" si="86"/>
        <v>4455.491876784002</v>
      </c>
      <c r="AL993" s="329">
        <f t="shared" si="89"/>
        <v>4460.751380947986</v>
      </c>
      <c r="AM993" s="329">
        <f t="shared" si="87"/>
        <v>11.096000345957808</v>
      </c>
    </row>
    <row r="994" spans="33:39" ht="12.75">
      <c r="AG994" s="329">
        <f t="shared" si="88"/>
        <v>4475.09494017763</v>
      </c>
      <c r="AH994" s="324">
        <v>949</v>
      </c>
      <c r="AI994" s="628">
        <f t="shared" si="84"/>
        <v>0.47450000000000003</v>
      </c>
      <c r="AJ994" s="329">
        <f t="shared" si="85"/>
        <v>5.272066723379251</v>
      </c>
      <c r="AK994" s="329">
        <f t="shared" si="86"/>
        <v>4469.822873454251</v>
      </c>
      <c r="AL994" s="329">
        <f t="shared" si="89"/>
        <v>4475.09494017763</v>
      </c>
      <c r="AM994" s="329">
        <f t="shared" si="87"/>
        <v>11.11078340016702</v>
      </c>
    </row>
    <row r="995" spans="33:39" ht="12.75">
      <c r="AG995" s="329">
        <f t="shared" si="88"/>
        <v>4489.46928784375</v>
      </c>
      <c r="AH995" s="324">
        <v>950</v>
      </c>
      <c r="AI995" s="628">
        <f t="shared" si="84"/>
        <v>0.47500000000000003</v>
      </c>
      <c r="AJ995" s="329">
        <f t="shared" si="85"/>
        <v>5.284654593750001</v>
      </c>
      <c r="AK995" s="329">
        <f t="shared" si="86"/>
        <v>4484.18463325</v>
      </c>
      <c r="AL995" s="329">
        <f t="shared" si="89"/>
        <v>4489.46928784375</v>
      </c>
      <c r="AM995" s="329">
        <f t="shared" si="87"/>
        <v>11.125588618421054</v>
      </c>
    </row>
    <row r="996" spans="33:39" ht="12.75">
      <c r="AG996" s="329">
        <f t="shared" si="88"/>
        <v>4503.874457028897</v>
      </c>
      <c r="AH996" s="324">
        <v>951</v>
      </c>
      <c r="AI996" s="628">
        <f t="shared" si="84"/>
        <v>0.47550000000000003</v>
      </c>
      <c r="AJ996" s="329">
        <f t="shared" si="85"/>
        <v>5.297267808145751</v>
      </c>
      <c r="AK996" s="329">
        <f t="shared" si="86"/>
        <v>4498.577189220751</v>
      </c>
      <c r="AL996" s="329">
        <f t="shared" si="89"/>
        <v>4503.874457028897</v>
      </c>
      <c r="AM996" s="329">
        <f t="shared" si="87"/>
        <v>11.140416000306521</v>
      </c>
    </row>
    <row r="997" spans="33:39" ht="12.75">
      <c r="AG997" s="329">
        <f t="shared" si="88"/>
        <v>4518.310480815616</v>
      </c>
      <c r="AH997" s="324">
        <v>952</v>
      </c>
      <c r="AI997" s="628">
        <f t="shared" si="84"/>
        <v>0.47600000000000003</v>
      </c>
      <c r="AJ997" s="329">
        <f t="shared" si="85"/>
        <v>5.309906399616001</v>
      </c>
      <c r="AK997" s="329">
        <f t="shared" si="86"/>
        <v>4513.000574416</v>
      </c>
      <c r="AL997" s="329">
        <f t="shared" si="89"/>
        <v>4518.310480815616</v>
      </c>
      <c r="AM997" s="329">
        <f t="shared" si="87"/>
        <v>11.155265545411767</v>
      </c>
    </row>
    <row r="998" spans="33:39" ht="12.75">
      <c r="AG998" s="329">
        <f t="shared" si="88"/>
        <v>4532.777392286462</v>
      </c>
      <c r="AH998" s="324">
        <v>953</v>
      </c>
      <c r="AI998" s="628">
        <f t="shared" si="84"/>
        <v>0.47650000000000003</v>
      </c>
      <c r="AJ998" s="329">
        <f t="shared" si="85"/>
        <v>5.322570401210251</v>
      </c>
      <c r="AK998" s="329">
        <f t="shared" si="86"/>
        <v>4527.4548218852515</v>
      </c>
      <c r="AL998" s="329">
        <f t="shared" si="89"/>
        <v>4532.777392286462</v>
      </c>
      <c r="AM998" s="329">
        <f t="shared" si="87"/>
        <v>11.170137253326862</v>
      </c>
    </row>
    <row r="999" spans="33:39" ht="12.75">
      <c r="AG999" s="329">
        <f t="shared" si="88"/>
        <v>4547.275224523979</v>
      </c>
      <c r="AH999" s="324">
        <v>954</v>
      </c>
      <c r="AI999" s="628">
        <f t="shared" si="84"/>
        <v>0.47700000000000004</v>
      </c>
      <c r="AJ999" s="329">
        <f t="shared" si="85"/>
        <v>5.335259845978</v>
      </c>
      <c r="AK999" s="329">
        <f t="shared" si="86"/>
        <v>4541.939964678001</v>
      </c>
      <c r="AL999" s="329">
        <f t="shared" si="89"/>
        <v>4547.275224523979</v>
      </c>
      <c r="AM999" s="329">
        <f t="shared" si="87"/>
        <v>11.185031123643606</v>
      </c>
    </row>
    <row r="1000" spans="33:39" ht="12.75">
      <c r="AG1000" s="329">
        <f t="shared" si="88"/>
        <v>4561.80401061072</v>
      </c>
      <c r="AH1000" s="324">
        <v>955</v>
      </c>
      <c r="AI1000" s="628">
        <f t="shared" si="84"/>
        <v>0.47750000000000004</v>
      </c>
      <c r="AJ1000" s="329">
        <f t="shared" si="85"/>
        <v>5.347974766968751</v>
      </c>
      <c r="AK1000" s="329">
        <f t="shared" si="86"/>
        <v>4556.456035843751</v>
      </c>
      <c r="AL1000" s="329">
        <f t="shared" si="89"/>
        <v>4561.80401061072</v>
      </c>
      <c r="AM1000" s="329">
        <f t="shared" si="87"/>
        <v>11.199947155955499</v>
      </c>
    </row>
    <row r="1001" spans="33:39" ht="12.75">
      <c r="AG1001" s="329">
        <f t="shared" si="88"/>
        <v>4576.363783629233</v>
      </c>
      <c r="AH1001" s="324">
        <v>956</v>
      </c>
      <c r="AI1001" s="628">
        <f t="shared" si="84"/>
        <v>0.47800000000000004</v>
      </c>
      <c r="AJ1001" s="329">
        <f t="shared" si="85"/>
        <v>5.360715197232</v>
      </c>
      <c r="AK1001" s="329">
        <f t="shared" si="86"/>
        <v>4571.003068432001</v>
      </c>
      <c r="AL1001" s="329">
        <f t="shared" si="89"/>
        <v>4576.363783629233</v>
      </c>
      <c r="AM1001" s="329">
        <f t="shared" si="87"/>
        <v>11.21488534985774</v>
      </c>
    </row>
    <row r="1002" spans="33:39" ht="12.75">
      <c r="AG1002" s="329">
        <f t="shared" si="88"/>
        <v>4590.954576662068</v>
      </c>
      <c r="AH1002" s="324">
        <v>957</v>
      </c>
      <c r="AI1002" s="628">
        <f t="shared" si="84"/>
        <v>0.47850000000000004</v>
      </c>
      <c r="AJ1002" s="329">
        <f t="shared" si="85"/>
        <v>5.373481169817251</v>
      </c>
      <c r="AK1002" s="329">
        <f t="shared" si="86"/>
        <v>4585.581095492251</v>
      </c>
      <c r="AL1002" s="329">
        <f t="shared" si="89"/>
        <v>4590.954576662068</v>
      </c>
      <c r="AM1002" s="329">
        <f t="shared" si="87"/>
        <v>11.229845704947232</v>
      </c>
    </row>
    <row r="1003" spans="33:39" ht="12.75">
      <c r="AG1003" s="329">
        <f t="shared" si="88"/>
        <v>4605.576422791776</v>
      </c>
      <c r="AH1003" s="324">
        <v>958</v>
      </c>
      <c r="AI1003" s="628">
        <f t="shared" si="84"/>
        <v>0.47900000000000004</v>
      </c>
      <c r="AJ1003" s="329">
        <f t="shared" si="85"/>
        <v>5.386272717774001</v>
      </c>
      <c r="AK1003" s="329">
        <f t="shared" si="86"/>
        <v>4600.190150074002</v>
      </c>
      <c r="AL1003" s="329">
        <f t="shared" si="89"/>
        <v>4605.576422791776</v>
      </c>
      <c r="AM1003" s="329">
        <f t="shared" si="87"/>
        <v>11.244828220822548</v>
      </c>
    </row>
    <row r="1004" spans="33:39" ht="12.75">
      <c r="AG1004" s="329">
        <f t="shared" si="88"/>
        <v>4620.229355100903</v>
      </c>
      <c r="AH1004" s="324">
        <v>959</v>
      </c>
      <c r="AI1004" s="628">
        <f t="shared" si="84"/>
        <v>0.47950000000000004</v>
      </c>
      <c r="AJ1004" s="329">
        <f t="shared" si="85"/>
        <v>5.399089874151751</v>
      </c>
      <c r="AK1004" s="329">
        <f t="shared" si="86"/>
        <v>4614.830265226751</v>
      </c>
      <c r="AL1004" s="329">
        <f t="shared" si="89"/>
        <v>4620.229355100903</v>
      </c>
      <c r="AM1004" s="329">
        <f t="shared" si="87"/>
        <v>11.259832897083943</v>
      </c>
    </row>
    <row r="1005" spans="33:39" ht="12.75">
      <c r="AG1005" s="329">
        <f t="shared" si="88"/>
        <v>4634.913406672</v>
      </c>
      <c r="AH1005" s="324">
        <v>960</v>
      </c>
      <c r="AI1005" s="628">
        <f t="shared" si="84"/>
        <v>0.48</v>
      </c>
      <c r="AJ1005" s="329">
        <f t="shared" si="85"/>
        <v>5.411932672</v>
      </c>
      <c r="AK1005" s="329">
        <f t="shared" si="86"/>
        <v>4629.501474</v>
      </c>
      <c r="AL1005" s="329">
        <f t="shared" si="89"/>
        <v>4634.913406672</v>
      </c>
      <c r="AM1005" s="329">
        <f t="shared" si="87"/>
        <v>11.274859733333333</v>
      </c>
    </row>
    <row r="1006" spans="33:39" ht="12.75">
      <c r="AG1006" s="329">
        <f t="shared" si="88"/>
        <v>4649.628610587617</v>
      </c>
      <c r="AH1006" s="324">
        <v>961</v>
      </c>
      <c r="AI1006" s="628">
        <f aca="true" t="shared" si="90" ref="AI1006:AI1045">AH1006*$AH$43</f>
        <v>0.4805</v>
      </c>
      <c r="AJ1006" s="329">
        <f aca="true" t="shared" si="91" ref="AJ1006:AJ1044">$AJ$35*AI1006^3+$AJ$36*AI1006^2+$AJ$37*AI1006+$AJ$38</f>
        <v>5.424801144368249</v>
      </c>
      <c r="AK1006" s="329">
        <f aca="true" t="shared" si="92" ref="AK1006:AK1045">$AM$35*AI1006^3+$AM$36*AI1006^2+$AM$37*AI1006+$AM$38</f>
        <v>4644.203809443249</v>
      </c>
      <c r="AL1006" s="329">
        <f t="shared" si="89"/>
        <v>4649.628610587617</v>
      </c>
      <c r="AM1006" s="329">
        <f t="shared" si="87"/>
        <v>11.289908729174297</v>
      </c>
    </row>
    <row r="1007" spans="33:39" ht="12.75">
      <c r="AG1007" s="329">
        <f t="shared" si="88"/>
        <v>4664.374999930306</v>
      </c>
      <c r="AH1007" s="324">
        <v>962</v>
      </c>
      <c r="AI1007" s="628">
        <f t="shared" si="90"/>
        <v>0.481</v>
      </c>
      <c r="AJ1007" s="329">
        <f t="shared" si="91"/>
        <v>5.4376953243059996</v>
      </c>
      <c r="AK1007" s="329">
        <f t="shared" si="92"/>
        <v>4658.937304606</v>
      </c>
      <c r="AL1007" s="329">
        <f t="shared" si="89"/>
        <v>4664.374999930306</v>
      </c>
      <c r="AM1007" s="329">
        <f aca="true" t="shared" si="93" ref="AM1007:AM1045">AJ1007/AI1007</f>
        <v>11.304979884212058</v>
      </c>
    </row>
    <row r="1008" spans="33:39" ht="12.75">
      <c r="AG1008" s="329">
        <f aca="true" t="shared" si="94" ref="AG1008:AG1045">AL1008</f>
        <v>4679.152607782612</v>
      </c>
      <c r="AH1008" s="324">
        <v>963</v>
      </c>
      <c r="AI1008" s="628">
        <f t="shared" si="90"/>
        <v>0.4815</v>
      </c>
      <c r="AJ1008" s="329">
        <f t="shared" si="91"/>
        <v>5.450615244862749</v>
      </c>
      <c r="AK1008" s="329">
        <f t="shared" si="92"/>
        <v>4673.701992537749</v>
      </c>
      <c r="AL1008" s="329">
        <f t="shared" si="89"/>
        <v>4679.152607782612</v>
      </c>
      <c r="AM1008" s="329">
        <f t="shared" si="93"/>
        <v>11.320073198053477</v>
      </c>
    </row>
    <row r="1009" spans="33:39" ht="12.75">
      <c r="AG1009" s="329">
        <f t="shared" si="94"/>
        <v>4693.961467227088</v>
      </c>
      <c r="AH1009" s="324">
        <v>964</v>
      </c>
      <c r="AI1009" s="628">
        <f t="shared" si="90"/>
        <v>0.482</v>
      </c>
      <c r="AJ1009" s="329">
        <f t="shared" si="91"/>
        <v>5.4635609390880004</v>
      </c>
      <c r="AK1009" s="329">
        <f t="shared" si="92"/>
        <v>4688.497906288</v>
      </c>
      <c r="AL1009" s="329">
        <f aca="true" t="shared" si="95" ref="AL1009:AL1045">AJ1009+AK1009</f>
        <v>4693.961467227088</v>
      </c>
      <c r="AM1009" s="329">
        <f t="shared" si="93"/>
        <v>11.335188670307055</v>
      </c>
    </row>
    <row r="1010" spans="33:39" ht="12.75">
      <c r="AG1010" s="329">
        <f t="shared" si="94"/>
        <v>4708.801611346281</v>
      </c>
      <c r="AH1010" s="324">
        <v>965</v>
      </c>
      <c r="AI1010" s="628">
        <f t="shared" si="90"/>
        <v>0.4825</v>
      </c>
      <c r="AJ1010" s="329">
        <f t="shared" si="91"/>
        <v>5.476532440031249</v>
      </c>
      <c r="AK1010" s="329">
        <f t="shared" si="92"/>
        <v>4703.3250789062495</v>
      </c>
      <c r="AL1010" s="329">
        <f t="shared" si="95"/>
        <v>4708.801611346281</v>
      </c>
      <c r="AM1010" s="329">
        <f t="shared" si="93"/>
        <v>11.3503263005829</v>
      </c>
    </row>
    <row r="1011" spans="33:39" ht="12.75">
      <c r="AG1011" s="329">
        <f t="shared" si="94"/>
        <v>4723.673073222742</v>
      </c>
      <c r="AH1011" s="324">
        <v>966</v>
      </c>
      <c r="AI1011" s="628">
        <f t="shared" si="90"/>
        <v>0.483</v>
      </c>
      <c r="AJ1011" s="329">
        <f t="shared" si="91"/>
        <v>5.489529780742</v>
      </c>
      <c r="AK1011" s="329">
        <f t="shared" si="92"/>
        <v>4718.183543442</v>
      </c>
      <c r="AL1011" s="329">
        <f t="shared" si="95"/>
        <v>4723.673073222742</v>
      </c>
      <c r="AM1011" s="329">
        <f t="shared" si="93"/>
        <v>11.365486088492753</v>
      </c>
    </row>
    <row r="1012" spans="33:39" ht="12.75">
      <c r="AG1012" s="329">
        <f t="shared" si="94"/>
        <v>4738.575885939019</v>
      </c>
      <c r="AH1012" s="324">
        <v>967</v>
      </c>
      <c r="AI1012" s="628">
        <f t="shared" si="90"/>
        <v>0.4835</v>
      </c>
      <c r="AJ1012" s="329">
        <f t="shared" si="91"/>
        <v>5.50255299426975</v>
      </c>
      <c r="AK1012" s="329">
        <f t="shared" si="92"/>
        <v>4733.073332944749</v>
      </c>
      <c r="AL1012" s="329">
        <f t="shared" si="95"/>
        <v>4738.575885939019</v>
      </c>
      <c r="AM1012" s="329">
        <f t="shared" si="93"/>
        <v>11.380668033649949</v>
      </c>
    </row>
    <row r="1013" spans="33:39" ht="12.75">
      <c r="AG1013" s="329">
        <f t="shared" si="94"/>
        <v>4753.5100825776635</v>
      </c>
      <c r="AH1013" s="324">
        <v>968</v>
      </c>
      <c r="AI1013" s="628">
        <f t="shared" si="90"/>
        <v>0.484</v>
      </c>
      <c r="AJ1013" s="329">
        <f t="shared" si="91"/>
        <v>5.515602113663999</v>
      </c>
      <c r="AK1013" s="329">
        <f t="shared" si="92"/>
        <v>4747.994480464</v>
      </c>
      <c r="AL1013" s="329">
        <f t="shared" si="95"/>
        <v>4753.5100825776635</v>
      </c>
      <c r="AM1013" s="329">
        <f t="shared" si="93"/>
        <v>11.395872135669421</v>
      </c>
    </row>
    <row r="1014" spans="33:39" ht="12.75">
      <c r="AG1014" s="329">
        <f t="shared" si="94"/>
        <v>4768.475696221223</v>
      </c>
      <c r="AH1014" s="324">
        <v>969</v>
      </c>
      <c r="AI1014" s="628">
        <f t="shared" si="90"/>
        <v>0.4845</v>
      </c>
      <c r="AJ1014" s="329">
        <f t="shared" si="91"/>
        <v>5.528677171974249</v>
      </c>
      <c r="AK1014" s="329">
        <f t="shared" si="92"/>
        <v>4762.947019049249</v>
      </c>
      <c r="AL1014" s="329">
        <f t="shared" si="95"/>
        <v>4768.475696221223</v>
      </c>
      <c r="AM1014" s="329">
        <f t="shared" si="93"/>
        <v>11.411098394167697</v>
      </c>
    </row>
    <row r="1015" spans="33:39" ht="12.75">
      <c r="AG1015" s="329">
        <f t="shared" si="94"/>
        <v>4783.472759952249</v>
      </c>
      <c r="AH1015" s="324">
        <v>970</v>
      </c>
      <c r="AI1015" s="628">
        <f t="shared" si="90"/>
        <v>0.485</v>
      </c>
      <c r="AJ1015" s="329">
        <f t="shared" si="91"/>
        <v>5.54177820225</v>
      </c>
      <c r="AK1015" s="329">
        <f t="shared" si="92"/>
        <v>4777.93098175</v>
      </c>
      <c r="AL1015" s="329">
        <f t="shared" si="95"/>
        <v>4783.472759952249</v>
      </c>
      <c r="AM1015" s="329">
        <f t="shared" si="93"/>
        <v>11.426346808762887</v>
      </c>
    </row>
    <row r="1016" spans="33:39" ht="12.75">
      <c r="AG1016" s="329">
        <f t="shared" si="94"/>
        <v>4798.501306853291</v>
      </c>
      <c r="AH1016" s="324">
        <v>971</v>
      </c>
      <c r="AI1016" s="628">
        <f t="shared" si="90"/>
        <v>0.4855</v>
      </c>
      <c r="AJ1016" s="329">
        <f t="shared" si="91"/>
        <v>5.55490523754075</v>
      </c>
      <c r="AK1016" s="329">
        <f t="shared" si="92"/>
        <v>4792.94640161575</v>
      </c>
      <c r="AL1016" s="329">
        <f t="shared" si="95"/>
        <v>4798.501306853291</v>
      </c>
      <c r="AM1016" s="329">
        <f t="shared" si="93"/>
        <v>11.441617379074666</v>
      </c>
    </row>
    <row r="1017" spans="33:39" ht="12.75">
      <c r="AG1017" s="329">
        <f t="shared" si="94"/>
        <v>4813.561370006896</v>
      </c>
      <c r="AH1017" s="324">
        <v>972</v>
      </c>
      <c r="AI1017" s="628">
        <f t="shared" si="90"/>
        <v>0.486</v>
      </c>
      <c r="AJ1017" s="329">
        <f t="shared" si="91"/>
        <v>5.568058310896</v>
      </c>
      <c r="AK1017" s="329">
        <f t="shared" si="92"/>
        <v>4807.993311696</v>
      </c>
      <c r="AL1017" s="329">
        <f t="shared" si="95"/>
        <v>4813.561370006896</v>
      </c>
      <c r="AM1017" s="329">
        <f t="shared" si="93"/>
        <v>11.456910104724281</v>
      </c>
    </row>
    <row r="1018" spans="33:39" ht="12.75">
      <c r="AG1018" s="329">
        <f t="shared" si="94"/>
        <v>4828.652982495614</v>
      </c>
      <c r="AH1018" s="324">
        <v>973</v>
      </c>
      <c r="AI1018" s="628">
        <f t="shared" si="90"/>
        <v>0.4865</v>
      </c>
      <c r="AJ1018" s="329">
        <f t="shared" si="91"/>
        <v>5.581237455365249</v>
      </c>
      <c r="AK1018" s="329">
        <f t="shared" si="92"/>
        <v>4823.071745040249</v>
      </c>
      <c r="AL1018" s="329">
        <f t="shared" si="95"/>
        <v>4828.652982495614</v>
      </c>
      <c r="AM1018" s="329">
        <f t="shared" si="93"/>
        <v>11.472224985334531</v>
      </c>
    </row>
    <row r="1019" spans="33:39" ht="12.75">
      <c r="AG1019" s="329">
        <f t="shared" si="94"/>
        <v>4843.776177401997</v>
      </c>
      <c r="AH1019" s="324">
        <v>974</v>
      </c>
      <c r="AI1019" s="628">
        <f t="shared" si="90"/>
        <v>0.487</v>
      </c>
      <c r="AJ1019" s="329">
        <f t="shared" si="91"/>
        <v>5.594442703997999</v>
      </c>
      <c r="AK1019" s="329">
        <f t="shared" si="92"/>
        <v>4838.181734698</v>
      </c>
      <c r="AL1019" s="329">
        <f t="shared" si="95"/>
        <v>4843.776177401997</v>
      </c>
      <c r="AM1019" s="329">
        <f t="shared" si="93"/>
        <v>11.487562020529774</v>
      </c>
    </row>
    <row r="1020" spans="33:39" ht="12.75">
      <c r="AG1020" s="329">
        <f t="shared" si="94"/>
        <v>4858.930987808593</v>
      </c>
      <c r="AH1020" s="324">
        <v>975</v>
      </c>
      <c r="AI1020" s="628">
        <f t="shared" si="90"/>
        <v>0.4875</v>
      </c>
      <c r="AJ1020" s="329">
        <f t="shared" si="91"/>
        <v>5.6076740898437505</v>
      </c>
      <c r="AK1020" s="329">
        <f t="shared" si="92"/>
        <v>4853.32331371875</v>
      </c>
      <c r="AL1020" s="329">
        <f t="shared" si="95"/>
        <v>4858.930987808593</v>
      </c>
      <c r="AM1020" s="329">
        <f t="shared" si="93"/>
        <v>11.502921209935899</v>
      </c>
    </row>
    <row r="1021" spans="33:39" ht="12.75">
      <c r="AG1021" s="329">
        <f t="shared" si="94"/>
        <v>4874.117446797951</v>
      </c>
      <c r="AH1021" s="324">
        <v>976</v>
      </c>
      <c r="AI1021" s="628">
        <f t="shared" si="90"/>
        <v>0.488</v>
      </c>
      <c r="AJ1021" s="329">
        <f t="shared" si="91"/>
        <v>5.620931645952</v>
      </c>
      <c r="AK1021" s="329">
        <f t="shared" si="92"/>
        <v>4868.496515151999</v>
      </c>
      <c r="AL1021" s="329">
        <f t="shared" si="95"/>
        <v>4874.117446797951</v>
      </c>
      <c r="AM1021" s="329">
        <f t="shared" si="93"/>
        <v>11.518302553180328</v>
      </c>
    </row>
    <row r="1022" spans="33:39" ht="12.75">
      <c r="AG1022" s="329">
        <f t="shared" si="94"/>
        <v>4889.335587452621</v>
      </c>
      <c r="AH1022" s="324">
        <v>977</v>
      </c>
      <c r="AI1022" s="628">
        <f t="shared" si="90"/>
        <v>0.4885</v>
      </c>
      <c r="AJ1022" s="329">
        <f t="shared" si="91"/>
        <v>5.63421540537225</v>
      </c>
      <c r="AK1022" s="329">
        <f t="shared" si="92"/>
        <v>4883.70137204725</v>
      </c>
      <c r="AL1022" s="329">
        <f t="shared" si="95"/>
        <v>4889.335587452621</v>
      </c>
      <c r="AM1022" s="329">
        <f t="shared" si="93"/>
        <v>11.533706049892016</v>
      </c>
    </row>
    <row r="1023" spans="33:39" ht="12.75">
      <c r="AG1023" s="329">
        <f t="shared" si="94"/>
        <v>4904.585442855154</v>
      </c>
      <c r="AH1023" s="324">
        <v>978</v>
      </c>
      <c r="AI1023" s="628">
        <f t="shared" si="90"/>
        <v>0.489</v>
      </c>
      <c r="AJ1023" s="329">
        <f t="shared" si="91"/>
        <v>5.647525401154</v>
      </c>
      <c r="AK1023" s="329">
        <f t="shared" si="92"/>
        <v>4898.937917454</v>
      </c>
      <c r="AL1023" s="329">
        <f t="shared" si="95"/>
        <v>4904.585442855154</v>
      </c>
      <c r="AM1023" s="329">
        <f t="shared" si="93"/>
        <v>11.549131699701432</v>
      </c>
    </row>
    <row r="1024" spans="33:39" ht="12.75">
      <c r="AG1024" s="329">
        <f t="shared" si="94"/>
        <v>4919.867046088097</v>
      </c>
      <c r="AH1024" s="324">
        <v>979</v>
      </c>
      <c r="AI1024" s="628">
        <f t="shared" si="90"/>
        <v>0.4895</v>
      </c>
      <c r="AJ1024" s="329">
        <f t="shared" si="91"/>
        <v>5.660861666346749</v>
      </c>
      <c r="AK1024" s="329">
        <f t="shared" si="92"/>
        <v>4914.20618442175</v>
      </c>
      <c r="AL1024" s="329">
        <f t="shared" si="95"/>
        <v>4919.867046088097</v>
      </c>
      <c r="AM1024" s="329">
        <f t="shared" si="93"/>
        <v>11.56457950224055</v>
      </c>
    </row>
    <row r="1025" spans="33:39" ht="12.75">
      <c r="AG1025" s="329">
        <f t="shared" si="94"/>
        <v>4935.180430234</v>
      </c>
      <c r="AH1025" s="324">
        <v>980</v>
      </c>
      <c r="AI1025" s="628">
        <f t="shared" si="90"/>
        <v>0.49</v>
      </c>
      <c r="AJ1025" s="329">
        <f t="shared" si="91"/>
        <v>5.6742242339999995</v>
      </c>
      <c r="AK1025" s="329">
        <f t="shared" si="92"/>
        <v>4929.506206</v>
      </c>
      <c r="AL1025" s="329">
        <f t="shared" si="95"/>
        <v>4935.180430234</v>
      </c>
      <c r="AM1025" s="329">
        <f t="shared" si="93"/>
        <v>11.580049457142856</v>
      </c>
    </row>
    <row r="1026" spans="33:39" ht="12.75">
      <c r="AG1026" s="329">
        <f t="shared" si="94"/>
        <v>4950.525628375414</v>
      </c>
      <c r="AH1026" s="324">
        <v>981</v>
      </c>
      <c r="AI1026" s="628">
        <f t="shared" si="90"/>
        <v>0.4905</v>
      </c>
      <c r="AJ1026" s="329">
        <f t="shared" si="91"/>
        <v>5.6876131371632495</v>
      </c>
      <c r="AK1026" s="329">
        <f t="shared" si="92"/>
        <v>4944.838015238251</v>
      </c>
      <c r="AL1026" s="329">
        <f t="shared" si="95"/>
        <v>4950.525628375414</v>
      </c>
      <c r="AM1026" s="329">
        <f t="shared" si="93"/>
        <v>11.595541564043323</v>
      </c>
    </row>
    <row r="1027" spans="33:39" ht="12.75">
      <c r="AG1027" s="329">
        <f t="shared" si="94"/>
        <v>4965.9026735948855</v>
      </c>
      <c r="AH1027" s="324">
        <v>982</v>
      </c>
      <c r="AI1027" s="628">
        <f t="shared" si="90"/>
        <v>0.491</v>
      </c>
      <c r="AJ1027" s="329">
        <f t="shared" si="91"/>
        <v>5.701028408886</v>
      </c>
      <c r="AK1027" s="329">
        <f t="shared" si="92"/>
        <v>4960.201645186</v>
      </c>
      <c r="AL1027" s="329">
        <f t="shared" si="95"/>
        <v>4965.9026735948855</v>
      </c>
      <c r="AM1027" s="329">
        <f t="shared" si="93"/>
        <v>11.611055822578411</v>
      </c>
    </row>
    <row r="1028" spans="33:39" ht="12.75">
      <c r="AG1028" s="329">
        <f t="shared" si="94"/>
        <v>4981.311598974967</v>
      </c>
      <c r="AH1028" s="324">
        <v>983</v>
      </c>
      <c r="AI1028" s="628">
        <f t="shared" si="90"/>
        <v>0.4915</v>
      </c>
      <c r="AJ1028" s="329">
        <f t="shared" si="91"/>
        <v>5.71447008221775</v>
      </c>
      <c r="AK1028" s="329">
        <f t="shared" si="92"/>
        <v>4975.597128892749</v>
      </c>
      <c r="AL1028" s="329">
        <f t="shared" si="95"/>
        <v>4981.311598974967</v>
      </c>
      <c r="AM1028" s="329">
        <f t="shared" si="93"/>
        <v>11.626592232386065</v>
      </c>
    </row>
    <row r="1029" spans="33:39" ht="12.75">
      <c r="AG1029" s="329">
        <f t="shared" si="94"/>
        <v>4996.752437598208</v>
      </c>
      <c r="AH1029" s="324">
        <v>984</v>
      </c>
      <c r="AI1029" s="628">
        <f t="shared" si="90"/>
        <v>0.492</v>
      </c>
      <c r="AJ1029" s="329">
        <f t="shared" si="91"/>
        <v>5.727938190208</v>
      </c>
      <c r="AK1029" s="329">
        <f t="shared" si="92"/>
        <v>4991.024499408</v>
      </c>
      <c r="AL1029" s="329">
        <f t="shared" si="95"/>
        <v>4996.752437598208</v>
      </c>
      <c r="AM1029" s="329">
        <f t="shared" si="93"/>
        <v>11.642150793105692</v>
      </c>
    </row>
    <row r="1030" spans="33:39" ht="12.75">
      <c r="AG1030" s="329">
        <f t="shared" si="94"/>
        <v>5012.225222547156</v>
      </c>
      <c r="AH1030" s="324">
        <v>985</v>
      </c>
      <c r="AI1030" s="628">
        <f t="shared" si="90"/>
        <v>0.4925</v>
      </c>
      <c r="AJ1030" s="329">
        <f t="shared" si="91"/>
        <v>5.74143276590625</v>
      </c>
      <c r="AK1030" s="329">
        <f t="shared" si="92"/>
        <v>5006.4837897812495</v>
      </c>
      <c r="AL1030" s="329">
        <f t="shared" si="95"/>
        <v>5012.225222547156</v>
      </c>
      <c r="AM1030" s="329">
        <f t="shared" si="93"/>
        <v>11.657731504378173</v>
      </c>
    </row>
    <row r="1031" spans="33:39" ht="12.75">
      <c r="AG1031" s="329">
        <f t="shared" si="94"/>
        <v>5027.729986904361</v>
      </c>
      <c r="AH1031" s="324">
        <v>986</v>
      </c>
      <c r="AI1031" s="628">
        <f t="shared" si="90"/>
        <v>0.493</v>
      </c>
      <c r="AJ1031" s="329">
        <f t="shared" si="91"/>
        <v>5.754953842361999</v>
      </c>
      <c r="AK1031" s="329">
        <f t="shared" si="92"/>
        <v>5021.975033061999</v>
      </c>
      <c r="AL1031" s="329">
        <f t="shared" si="95"/>
        <v>5027.729986904361</v>
      </c>
      <c r="AM1031" s="329">
        <f t="shared" si="93"/>
        <v>11.673334365845841</v>
      </c>
    </row>
    <row r="1032" spans="33:39" ht="12.75">
      <c r="AG1032" s="329">
        <f t="shared" si="94"/>
        <v>5043.266763752375</v>
      </c>
      <c r="AH1032" s="324">
        <v>987</v>
      </c>
      <c r="AI1032" s="628">
        <f t="shared" si="90"/>
        <v>0.4935</v>
      </c>
      <c r="AJ1032" s="329">
        <f t="shared" si="91"/>
        <v>5.76850145262475</v>
      </c>
      <c r="AK1032" s="329">
        <f t="shared" si="92"/>
        <v>5037.4982622997495</v>
      </c>
      <c r="AL1032" s="329">
        <f t="shared" si="95"/>
        <v>5043.266763752375</v>
      </c>
      <c r="AM1032" s="329">
        <f t="shared" si="93"/>
        <v>11.688959377152482</v>
      </c>
    </row>
    <row r="1033" spans="33:39" ht="12.75">
      <c r="AG1033" s="329">
        <f t="shared" si="94"/>
        <v>5058.835586173744</v>
      </c>
      <c r="AH1033" s="324">
        <v>988</v>
      </c>
      <c r="AI1033" s="628">
        <f t="shared" si="90"/>
        <v>0.494</v>
      </c>
      <c r="AJ1033" s="329">
        <f t="shared" si="91"/>
        <v>5.782075629743999</v>
      </c>
      <c r="AK1033" s="329">
        <f t="shared" si="92"/>
        <v>5053.053510543999</v>
      </c>
      <c r="AL1033" s="329">
        <f t="shared" si="95"/>
        <v>5058.835586173744</v>
      </c>
      <c r="AM1033" s="329">
        <f t="shared" si="93"/>
        <v>11.704606537943318</v>
      </c>
    </row>
    <row r="1034" spans="33:39" ht="12.75">
      <c r="AG1034" s="329">
        <f t="shared" si="94"/>
        <v>5074.436487251019</v>
      </c>
      <c r="AH1034" s="324">
        <v>989</v>
      </c>
      <c r="AI1034" s="628">
        <f t="shared" si="90"/>
        <v>0.4945</v>
      </c>
      <c r="AJ1034" s="329">
        <f t="shared" si="91"/>
        <v>5.7956764067692506</v>
      </c>
      <c r="AK1034" s="329">
        <f t="shared" si="92"/>
        <v>5068.640810844249</v>
      </c>
      <c r="AL1034" s="329">
        <f t="shared" si="95"/>
        <v>5074.436487251019</v>
      </c>
      <c r="AM1034" s="329">
        <f t="shared" si="93"/>
        <v>11.720275847865016</v>
      </c>
    </row>
    <row r="1035" spans="33:39" ht="12.75">
      <c r="AG1035" s="329">
        <f t="shared" si="94"/>
        <v>5090.069500066749</v>
      </c>
      <c r="AH1035" s="324">
        <v>990</v>
      </c>
      <c r="AI1035" s="628">
        <f t="shared" si="90"/>
        <v>0.495</v>
      </c>
      <c r="AJ1035" s="329">
        <f t="shared" si="91"/>
        <v>5.80930381675</v>
      </c>
      <c r="AK1035" s="329">
        <f t="shared" si="92"/>
        <v>5084.260196249999</v>
      </c>
      <c r="AL1035" s="329">
        <f t="shared" si="95"/>
        <v>5090.069500066749</v>
      </c>
      <c r="AM1035" s="329">
        <f t="shared" si="93"/>
        <v>11.735967306565657</v>
      </c>
    </row>
    <row r="1036" spans="33:39" ht="12.75">
      <c r="AG1036" s="329">
        <f t="shared" si="94"/>
        <v>5105.734657703486</v>
      </c>
      <c r="AH1036" s="324">
        <v>991</v>
      </c>
      <c r="AI1036" s="628">
        <f t="shared" si="90"/>
        <v>0.4955</v>
      </c>
      <c r="AJ1036" s="329">
        <f t="shared" si="91"/>
        <v>5.82295789273575</v>
      </c>
      <c r="AK1036" s="329">
        <f t="shared" si="92"/>
        <v>5099.91169981075</v>
      </c>
      <c r="AL1036" s="329">
        <f t="shared" si="95"/>
        <v>5105.734657703486</v>
      </c>
      <c r="AM1036" s="329">
        <f t="shared" si="93"/>
        <v>11.751680913694752</v>
      </c>
    </row>
    <row r="1037" spans="33:39" ht="12.75">
      <c r="AG1037" s="329">
        <f t="shared" si="94"/>
        <v>5121.431993243776</v>
      </c>
      <c r="AH1037" s="324">
        <v>992</v>
      </c>
      <c r="AI1037" s="628">
        <f t="shared" si="90"/>
        <v>0.496</v>
      </c>
      <c r="AJ1037" s="329">
        <f t="shared" si="91"/>
        <v>5.836638667776</v>
      </c>
      <c r="AK1037" s="329">
        <f t="shared" si="92"/>
        <v>5115.595354575999</v>
      </c>
      <c r="AL1037" s="329">
        <f t="shared" si="95"/>
        <v>5121.431993243776</v>
      </c>
      <c r="AM1037" s="329">
        <f t="shared" si="93"/>
        <v>11.767416668903225</v>
      </c>
    </row>
    <row r="1038" spans="33:39" ht="12.75">
      <c r="AG1038" s="329">
        <f t="shared" si="94"/>
        <v>5137.161539770171</v>
      </c>
      <c r="AH1038" s="324">
        <v>993</v>
      </c>
      <c r="AI1038" s="628">
        <f t="shared" si="90"/>
        <v>0.4965</v>
      </c>
      <c r="AJ1038" s="329">
        <f t="shared" si="91"/>
        <v>5.85034617492025</v>
      </c>
      <c r="AK1038" s="329">
        <f t="shared" si="92"/>
        <v>5131.31119359525</v>
      </c>
      <c r="AL1038" s="329">
        <f t="shared" si="95"/>
        <v>5137.161539770171</v>
      </c>
      <c r="AM1038" s="329">
        <f t="shared" si="93"/>
        <v>11.783174571843404</v>
      </c>
    </row>
    <row r="1039" spans="33:39" ht="12.75">
      <c r="AG1039" s="329">
        <f t="shared" si="94"/>
        <v>5152.923330365218</v>
      </c>
      <c r="AH1039" s="324">
        <v>994</v>
      </c>
      <c r="AI1039" s="628">
        <f t="shared" si="90"/>
        <v>0.497</v>
      </c>
      <c r="AJ1039" s="329">
        <f t="shared" si="91"/>
        <v>5.864080447218</v>
      </c>
      <c r="AK1039" s="329">
        <f t="shared" si="92"/>
        <v>5147.059249918</v>
      </c>
      <c r="AL1039" s="329">
        <f t="shared" si="95"/>
        <v>5152.923330365218</v>
      </c>
      <c r="AM1039" s="329">
        <f t="shared" si="93"/>
        <v>11.798954622169013</v>
      </c>
    </row>
    <row r="1040" spans="33:39" ht="12.75">
      <c r="AG1040" s="329">
        <f t="shared" si="94"/>
        <v>5168.717398111469</v>
      </c>
      <c r="AH1040" s="324">
        <v>995</v>
      </c>
      <c r="AI1040" s="628">
        <f t="shared" si="90"/>
        <v>0.4975</v>
      </c>
      <c r="AJ1040" s="329">
        <f t="shared" si="91"/>
        <v>5.877841517718751</v>
      </c>
      <c r="AK1040" s="329">
        <f t="shared" si="92"/>
        <v>5162.839556593751</v>
      </c>
      <c r="AL1040" s="329">
        <f t="shared" si="95"/>
        <v>5168.717398111469</v>
      </c>
      <c r="AM1040" s="329">
        <f t="shared" si="93"/>
        <v>11.814756819535177</v>
      </c>
    </row>
    <row r="1041" spans="33:39" ht="12.75">
      <c r="AG1041" s="329">
        <f t="shared" si="94"/>
        <v>5184.543776091472</v>
      </c>
      <c r="AH1041" s="324">
        <v>996</v>
      </c>
      <c r="AI1041" s="628">
        <f t="shared" si="90"/>
        <v>0.498</v>
      </c>
      <c r="AJ1041" s="329">
        <f t="shared" si="91"/>
        <v>5.891629419471999</v>
      </c>
      <c r="AK1041" s="329">
        <f t="shared" si="92"/>
        <v>5178.652146672</v>
      </c>
      <c r="AL1041" s="329">
        <f t="shared" si="95"/>
        <v>5184.543776091472</v>
      </c>
      <c r="AM1041" s="329">
        <f t="shared" si="93"/>
        <v>11.830581163598392</v>
      </c>
    </row>
    <row r="1042" spans="33:39" ht="12.75">
      <c r="AG1042" s="329">
        <f t="shared" si="94"/>
        <v>5200.402497387777</v>
      </c>
      <c r="AH1042" s="324">
        <v>997</v>
      </c>
      <c r="AI1042" s="628">
        <f t="shared" si="90"/>
        <v>0.4985</v>
      </c>
      <c r="AJ1042" s="329">
        <f t="shared" si="91"/>
        <v>5.90544418552725</v>
      </c>
      <c r="AK1042" s="329">
        <f t="shared" si="92"/>
        <v>5194.49705320225</v>
      </c>
      <c r="AL1042" s="329">
        <f t="shared" si="95"/>
        <v>5200.402497387777</v>
      </c>
      <c r="AM1042" s="329">
        <f t="shared" si="93"/>
        <v>11.84642765401655</v>
      </c>
    </row>
    <row r="1043" spans="33:39" ht="12.75">
      <c r="AG1043" s="329">
        <f t="shared" si="94"/>
        <v>5216.293595082933</v>
      </c>
      <c r="AH1043" s="324">
        <v>998</v>
      </c>
      <c r="AI1043" s="628">
        <f t="shared" si="90"/>
        <v>0.499</v>
      </c>
      <c r="AJ1043" s="329">
        <f t="shared" si="91"/>
        <v>5.919285848934</v>
      </c>
      <c r="AK1043" s="329">
        <f t="shared" si="92"/>
        <v>5210.374309233999</v>
      </c>
      <c r="AL1043" s="329">
        <f t="shared" si="95"/>
        <v>5216.293595082933</v>
      </c>
      <c r="AM1043" s="329">
        <f t="shared" si="93"/>
        <v>11.862296290448898</v>
      </c>
    </row>
    <row r="1044" spans="33:39" ht="12.75">
      <c r="AG1044" s="329">
        <f t="shared" si="94"/>
        <v>5232.217102259492</v>
      </c>
      <c r="AH1044" s="324">
        <v>999</v>
      </c>
      <c r="AI1044" s="628">
        <f t="shared" si="90"/>
        <v>0.4995</v>
      </c>
      <c r="AJ1044" s="329">
        <f t="shared" si="91"/>
        <v>5.93315444274175</v>
      </c>
      <c r="AK1044" s="329">
        <f t="shared" si="92"/>
        <v>5226.283947816751</v>
      </c>
      <c r="AL1044" s="329">
        <f t="shared" si="95"/>
        <v>5232.217102259492</v>
      </c>
      <c r="AM1044" s="329">
        <f t="shared" si="93"/>
        <v>11.878187072556056</v>
      </c>
    </row>
    <row r="1045" spans="33:39" ht="12.75">
      <c r="AG1045" s="329">
        <f t="shared" si="94"/>
        <v>5248.173051999999</v>
      </c>
      <c r="AH1045" s="324">
        <v>1000</v>
      </c>
      <c r="AI1045" s="628">
        <f t="shared" si="90"/>
        <v>0.5</v>
      </c>
      <c r="AJ1045" s="329">
        <f>$AJ$35*AI1045^3+$AJ$36*AI1045^2+$AJ$37*AI1045+$AJ$38</f>
        <v>5.94705</v>
      </c>
      <c r="AK1045" s="329">
        <f t="shared" si="92"/>
        <v>5242.226001999999</v>
      </c>
      <c r="AL1045" s="329">
        <f t="shared" si="95"/>
        <v>5248.173051999999</v>
      </c>
      <c r="AM1045" s="329">
        <f t="shared" si="93"/>
        <v>11.8941</v>
      </c>
    </row>
  </sheetData>
  <sheetProtection password="DE47" sheet="1" objects="1" scenarios="1" selectLockedCells="1" selectUnlockedCells="1"/>
  <mergeCells count="11">
    <mergeCell ref="S13:U13"/>
    <mergeCell ref="I24:I25"/>
    <mergeCell ref="J10:L11"/>
    <mergeCell ref="C13:E13"/>
    <mergeCell ref="M10:M11"/>
    <mergeCell ref="P24:P25"/>
    <mergeCell ref="O19:O20"/>
    <mergeCell ref="J19:J20"/>
    <mergeCell ref="H19:H20"/>
    <mergeCell ref="G24:H25"/>
    <mergeCell ref="N24:O25"/>
  </mergeCells>
  <conditionalFormatting sqref="H19:H20">
    <cfRule type="expression" priority="1" dxfId="7" stopIfTrue="1">
      <formula>$G$24=0</formula>
    </cfRule>
    <cfRule type="expression" priority="2" dxfId="10" stopIfTrue="1">
      <formula>$G$24&lt;2</formula>
    </cfRule>
    <cfRule type="expression" priority="3" dxfId="9" stopIfTrue="1">
      <formula>$G$24&lt;4</formula>
    </cfRule>
  </conditionalFormatting>
  <conditionalFormatting sqref="O19:O20">
    <cfRule type="expression" priority="4" dxfId="7" stopIfTrue="1">
      <formula>$N$24=0</formula>
    </cfRule>
    <cfRule type="expression" priority="5" dxfId="10" stopIfTrue="1">
      <formula>$N$24&lt;2</formula>
    </cfRule>
    <cfRule type="expression" priority="6" dxfId="9" stopIfTrue="1">
      <formula>$N$24&lt;4</formula>
    </cfRule>
  </conditionalFormatting>
  <conditionalFormatting sqref="H17">
    <cfRule type="expression" priority="7" dxfId="11" stopIfTrue="1">
      <formula>AJ28=1</formula>
    </cfRule>
  </conditionalFormatting>
  <conditionalFormatting sqref="O17">
    <cfRule type="expression" priority="8" dxfId="11" stopIfTrue="1">
      <formula>"am28=1"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A1:BL775"/>
  <sheetViews>
    <sheetView showGridLines="0" showOutlineSymbols="0" workbookViewId="0" topLeftCell="A1">
      <pane xSplit="52" topLeftCell="BA1" activePane="topRight" state="frozen"/>
      <selection pane="topLeft" activeCell="A1" sqref="A1"/>
      <selection pane="topRight" activeCell="BA1" sqref="BA1:BA16384"/>
    </sheetView>
  </sheetViews>
  <sheetFormatPr defaultColWidth="9.140625" defaultRowHeight="12.75"/>
  <cols>
    <col min="1" max="1" width="2.8515625" style="176" customWidth="1"/>
    <col min="2" max="4" width="3.57421875" style="176" customWidth="1"/>
    <col min="5" max="5" width="2.8515625" style="176" customWidth="1"/>
    <col min="6" max="6" width="4.28125" style="176" customWidth="1"/>
    <col min="7" max="7" width="8.8515625" style="176" customWidth="1"/>
    <col min="8" max="8" width="3.28125" style="176" customWidth="1"/>
    <col min="9" max="9" width="1.421875" style="176" customWidth="1"/>
    <col min="10" max="10" width="2.140625" style="176" customWidth="1"/>
    <col min="11" max="11" width="2.8515625" style="176" customWidth="1"/>
    <col min="12" max="12" width="4.28125" style="176" customWidth="1"/>
    <col min="13" max="13" width="1.421875" style="176" customWidth="1"/>
    <col min="14" max="14" width="3.28125" style="176" customWidth="1"/>
    <col min="15" max="15" width="7.140625" style="176" customWidth="1"/>
    <col min="16" max="16" width="4.28125" style="176" customWidth="1"/>
    <col min="17" max="17" width="1.421875" style="176" customWidth="1"/>
    <col min="18" max="18" width="2.140625" style="176" customWidth="1"/>
    <col min="19" max="22" width="2.8515625" style="176" customWidth="1"/>
    <col min="23" max="23" width="2.140625" style="176" customWidth="1"/>
    <col min="24" max="26" width="3.57421875" style="176" customWidth="1"/>
    <col min="27" max="27" width="2.57421875" style="176" customWidth="1"/>
    <col min="28" max="28" width="39.28125" style="176" customWidth="1"/>
    <col min="29" max="29" width="7.421875" style="176" customWidth="1"/>
    <col min="30" max="30" width="22.421875" style="176" bestFit="1" customWidth="1"/>
    <col min="31" max="31" width="9.140625" style="176" customWidth="1"/>
    <col min="32" max="32" width="15.28125" style="176" bestFit="1" customWidth="1"/>
    <col min="33" max="33" width="22.421875" style="176" bestFit="1" customWidth="1"/>
    <col min="34" max="34" width="14.421875" style="176" bestFit="1" customWidth="1"/>
    <col min="35" max="36" width="12.140625" style="176" bestFit="1" customWidth="1"/>
    <col min="37" max="37" width="14.421875" style="176" bestFit="1" customWidth="1"/>
    <col min="38" max="38" width="10.421875" style="176" bestFit="1" customWidth="1"/>
    <col min="39" max="52" width="9.140625" style="176" customWidth="1"/>
    <col min="53" max="53" width="9.28125" style="176" bestFit="1" customWidth="1"/>
    <col min="54" max="54" width="14.28125" style="176" bestFit="1" customWidth="1"/>
    <col min="55" max="55" width="16.57421875" style="176" bestFit="1" customWidth="1"/>
    <col min="56" max="56" width="12.421875" style="176" bestFit="1" customWidth="1"/>
    <col min="57" max="57" width="9.28125" style="176" bestFit="1" customWidth="1"/>
    <col min="58" max="58" width="14.421875" style="176" bestFit="1" customWidth="1"/>
    <col min="59" max="59" width="22.421875" style="176" bestFit="1" customWidth="1"/>
    <col min="60" max="63" width="14.421875" style="176" bestFit="1" customWidth="1"/>
    <col min="64" max="16384" width="9.140625" style="176" customWidth="1"/>
  </cols>
  <sheetData>
    <row r="1" spans="55:59" ht="15" customHeight="1">
      <c r="BC1" s="304" t="s">
        <v>15</v>
      </c>
      <c r="BD1" s="331">
        <v>1</v>
      </c>
      <c r="BE1" s="8"/>
      <c r="BF1" s="304" t="s">
        <v>15</v>
      </c>
      <c r="BG1" s="331">
        <v>0</v>
      </c>
    </row>
    <row r="2" spans="1:59" ht="15" customHeight="1">
      <c r="A2" s="334"/>
      <c r="B2" s="77" t="s">
        <v>181</v>
      </c>
      <c r="C2" s="146"/>
      <c r="D2" s="146"/>
      <c r="E2" s="146"/>
      <c r="F2" s="146"/>
      <c r="G2" s="146"/>
      <c r="H2" s="146"/>
      <c r="I2" s="261"/>
      <c r="J2" s="261"/>
      <c r="K2" s="146"/>
      <c r="L2" s="146"/>
      <c r="M2" s="146"/>
      <c r="N2" s="146"/>
      <c r="O2" s="146"/>
      <c r="P2" s="335"/>
      <c r="Q2" s="146"/>
      <c r="R2" s="146"/>
      <c r="S2" s="146"/>
      <c r="T2" s="146"/>
      <c r="U2" s="146"/>
      <c r="AA2" s="177" t="s">
        <v>124</v>
      </c>
      <c r="AC2" s="263" t="str">
        <f>IF(BD1=1,"voor-","achter-")</f>
        <v>voor-</v>
      </c>
      <c r="BC2" s="304" t="s">
        <v>9</v>
      </c>
      <c r="BD2" s="304"/>
      <c r="BE2" s="304"/>
      <c r="BF2" s="304" t="s">
        <v>10</v>
      </c>
      <c r="BG2" s="304"/>
    </row>
    <row r="3" spans="1:63" ht="15" customHeight="1">
      <c r="A3" s="146"/>
      <c r="B3" s="146"/>
      <c r="C3" s="146"/>
      <c r="D3" s="146"/>
      <c r="E3" s="146"/>
      <c r="F3" s="146"/>
      <c r="G3" s="146"/>
      <c r="H3" s="336"/>
      <c r="I3" s="336"/>
      <c r="J3" s="33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AA3" s="177" t="s">
        <v>125</v>
      </c>
      <c r="AC3" s="263" t="str">
        <f>IF(BG1=1,"voor-","achter-")</f>
        <v>achter-</v>
      </c>
      <c r="BB3" s="304"/>
      <c r="BC3" s="304" t="s">
        <v>6</v>
      </c>
      <c r="BD3" s="304"/>
      <c r="BE3" s="304"/>
      <c r="BF3" s="304" t="s">
        <v>6</v>
      </c>
      <c r="BG3" s="304"/>
      <c r="BH3" s="304"/>
      <c r="BI3" s="304"/>
      <c r="BJ3" s="304"/>
      <c r="BK3" s="304"/>
    </row>
    <row r="4" spans="1:63" ht="15" customHeight="1">
      <c r="A4" s="264"/>
      <c r="B4" s="146"/>
      <c r="C4" s="146"/>
      <c r="D4" s="146"/>
      <c r="E4" s="146"/>
      <c r="F4" s="146"/>
      <c r="G4" s="146"/>
      <c r="H4" s="146"/>
      <c r="I4" s="261"/>
      <c r="J4" s="261"/>
      <c r="K4" s="146"/>
      <c r="L4" s="146"/>
      <c r="M4" s="146"/>
      <c r="N4" s="146"/>
      <c r="O4" s="146"/>
      <c r="P4" s="80"/>
      <c r="Q4" s="146"/>
      <c r="R4" s="146"/>
      <c r="S4" s="146"/>
      <c r="T4" s="146"/>
      <c r="U4" s="146"/>
      <c r="AA4" s="100" t="s">
        <v>126</v>
      </c>
      <c r="BB4" s="304"/>
      <c r="BC4" s="304" t="s">
        <v>16</v>
      </c>
      <c r="BD4" s="337">
        <v>0.00017266</v>
      </c>
      <c r="BE4" s="304"/>
      <c r="BF4" s="304" t="s">
        <v>18</v>
      </c>
      <c r="BG4" s="629">
        <v>0.0017266</v>
      </c>
      <c r="BH4" s="304"/>
      <c r="BI4" s="304"/>
      <c r="BJ4" s="304"/>
      <c r="BK4" s="304"/>
    </row>
    <row r="5" spans="1:63" ht="1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AA5" s="100" t="s">
        <v>88</v>
      </c>
      <c r="BB5" s="304"/>
      <c r="BC5" s="304" t="s">
        <v>17</v>
      </c>
      <c r="BD5" s="337">
        <v>-0.0028152</v>
      </c>
      <c r="BE5" s="304"/>
      <c r="BF5" s="304" t="s">
        <v>19</v>
      </c>
      <c r="BG5" s="629">
        <v>-0.028152</v>
      </c>
      <c r="BH5" s="304"/>
      <c r="BI5" s="304"/>
      <c r="BJ5" s="304"/>
      <c r="BK5" s="304"/>
    </row>
    <row r="6" spans="9:63" ht="15.75">
      <c r="I6" s="146"/>
      <c r="J6" s="146"/>
      <c r="AA6" s="80" t="s">
        <v>89</v>
      </c>
      <c r="BB6" s="304"/>
      <c r="BC6" s="304" t="s">
        <v>24</v>
      </c>
      <c r="BD6" s="337">
        <v>0.01897</v>
      </c>
      <c r="BF6" s="304" t="s">
        <v>25</v>
      </c>
      <c r="BG6" s="629">
        <v>0.1897</v>
      </c>
      <c r="BH6" s="304"/>
      <c r="BI6" s="304"/>
      <c r="BJ6" s="304"/>
      <c r="BK6" s="304"/>
    </row>
    <row r="7" spans="4:63" ht="16.5" thickBot="1">
      <c r="D7" s="338"/>
      <c r="E7" s="338"/>
      <c r="F7" s="338"/>
      <c r="G7" s="338"/>
      <c r="H7" s="338"/>
      <c r="I7" s="338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00"/>
      <c r="BB7" s="304"/>
      <c r="BC7" s="304" t="s">
        <v>200</v>
      </c>
      <c r="BD7" s="645">
        <v>0.00046147</v>
      </c>
      <c r="BF7" s="304" t="s">
        <v>211</v>
      </c>
      <c r="BG7" s="629">
        <v>0.0046147</v>
      </c>
      <c r="BH7" s="304"/>
      <c r="BI7" s="304"/>
      <c r="BJ7" s="304"/>
      <c r="BK7" s="304"/>
    </row>
    <row r="8" spans="4:59" ht="16.5" thickTop="1">
      <c r="D8" s="339"/>
      <c r="E8" s="146"/>
      <c r="F8" s="146"/>
      <c r="G8" s="146"/>
      <c r="H8" s="340"/>
      <c r="I8" s="146"/>
      <c r="J8" s="146"/>
      <c r="K8" s="341"/>
      <c r="L8" s="341"/>
      <c r="M8" s="342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3"/>
      <c r="Z8" s="146"/>
      <c r="BC8" s="78" t="s">
        <v>7</v>
      </c>
      <c r="BD8" s="306">
        <f>IF($BD$1=1,$BG4,$BD4)</f>
        <v>0.0017266</v>
      </c>
      <c r="BE8" s="307"/>
      <c r="BF8" s="78" t="s">
        <v>7</v>
      </c>
      <c r="BG8" s="306">
        <f>IF($BG$1=1,$BG4,$BD4)</f>
        <v>0.00017266</v>
      </c>
    </row>
    <row r="9" spans="4:59" ht="15.75">
      <c r="D9" s="345"/>
      <c r="E9" s="146"/>
      <c r="F9" s="146"/>
      <c r="G9" s="146"/>
      <c r="H9" s="346"/>
      <c r="I9" s="146"/>
      <c r="J9" s="146"/>
      <c r="K9" s="146"/>
      <c r="M9" s="347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348"/>
      <c r="Z9" s="146"/>
      <c r="BC9" s="78" t="s">
        <v>8</v>
      </c>
      <c r="BD9" s="306">
        <f>IF($BD$1=1,$BG5,$BD5)</f>
        <v>-0.028152</v>
      </c>
      <c r="BE9" s="307"/>
      <c r="BF9" s="78" t="s">
        <v>8</v>
      </c>
      <c r="BG9" s="306">
        <f>IF($BG$1=1,$BG5,$BD5)</f>
        <v>-0.0028152</v>
      </c>
    </row>
    <row r="10" spans="3:59" ht="12.75" customHeight="1" thickBot="1">
      <c r="C10" s="146"/>
      <c r="D10" s="345"/>
      <c r="H10" s="346"/>
      <c r="I10" s="146"/>
      <c r="M10" s="347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348"/>
      <c r="Z10" s="146"/>
      <c r="BC10" s="78" t="s">
        <v>23</v>
      </c>
      <c r="BD10" s="306">
        <f>IF($BD$1=1,$BG6,$BD6)</f>
        <v>0.1897</v>
      </c>
      <c r="BE10" s="78"/>
      <c r="BF10" s="78" t="s">
        <v>46</v>
      </c>
      <c r="BG10" s="306">
        <f>IF($BG$1=1,$BG6,$BD6)</f>
        <v>0.01897</v>
      </c>
    </row>
    <row r="11" spans="3:59" ht="12" customHeight="1" thickBot="1" thickTop="1">
      <c r="C11" s="146"/>
      <c r="D11" s="345"/>
      <c r="H11" s="349"/>
      <c r="I11" s="756">
        <f>BC17</f>
        <v>0</v>
      </c>
      <c r="J11" s="772"/>
      <c r="K11" s="772"/>
      <c r="L11" s="754" t="s">
        <v>0</v>
      </c>
      <c r="M11" s="350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348"/>
      <c r="Z11" s="146"/>
      <c r="BC11" s="176" t="s">
        <v>46</v>
      </c>
      <c r="BD11" s="306">
        <f>IF($BD$1=1,$BG7,$BD7)</f>
        <v>0.0046147</v>
      </c>
      <c r="BG11" s="306">
        <f>IF($BG$1=1,$BG7,$BD7)</f>
        <v>0.00046147</v>
      </c>
    </row>
    <row r="12" spans="3:63" ht="12.75" customHeight="1" thickBot="1">
      <c r="C12" s="146"/>
      <c r="D12" s="345"/>
      <c r="I12" s="757"/>
      <c r="J12" s="773"/>
      <c r="K12" s="773"/>
      <c r="L12" s="755"/>
      <c r="M12" s="259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348"/>
      <c r="Z12" s="146"/>
      <c r="AC12" s="176" t="s">
        <v>111</v>
      </c>
      <c r="BB12" s="304"/>
      <c r="BC12" s="308"/>
      <c r="BD12" s="308"/>
      <c r="BE12" s="304"/>
      <c r="BF12" s="308"/>
      <c r="BG12" s="308"/>
      <c r="BH12" s="308"/>
      <c r="BI12" s="308"/>
      <c r="BJ12" s="308"/>
      <c r="BK12" s="78"/>
    </row>
    <row r="13" spans="3:64" ht="17.25" thickBot="1" thickTop="1">
      <c r="C13" s="146"/>
      <c r="D13" s="34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348"/>
      <c r="Z13" s="146"/>
      <c r="BB13" s="351"/>
      <c r="BC13" s="310"/>
      <c r="BD13" s="311"/>
      <c r="BE13" s="304"/>
      <c r="BF13" s="352"/>
      <c r="BG13" s="311"/>
      <c r="BH13" s="311"/>
      <c r="BI13" s="310"/>
      <c r="BJ13" s="352"/>
      <c r="BK13" s="311"/>
      <c r="BL13" s="315"/>
    </row>
    <row r="14" spans="2:64" ht="30" customHeight="1" thickBot="1" thickTop="1">
      <c r="B14" s="817">
        <f>BF17</f>
        <v>0</v>
      </c>
      <c r="C14" s="818"/>
      <c r="D14" s="818"/>
      <c r="E14" s="274" t="s">
        <v>2</v>
      </c>
      <c r="G14" s="774">
        <f>IF(O15&gt;6.5,"Let op! Het is een 6,0 V lampje!","")</f>
      </c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X14" s="817">
        <f>B14</f>
        <v>0</v>
      </c>
      <c r="Y14" s="818"/>
      <c r="Z14" s="818"/>
      <c r="AA14" s="274" t="s">
        <v>2</v>
      </c>
      <c r="BC14" s="311"/>
      <c r="BD14" s="311"/>
      <c r="BE14" s="311"/>
      <c r="BF14" s="311"/>
      <c r="BG14" s="311"/>
      <c r="BH14" s="311"/>
      <c r="BI14" s="311"/>
      <c r="BJ14" s="311"/>
      <c r="BK14" s="311"/>
      <c r="BL14" s="315"/>
    </row>
    <row r="15" spans="4:64" ht="15" customHeight="1" thickBot="1" thickTop="1">
      <c r="D15" s="345"/>
      <c r="E15" s="146"/>
      <c r="F15" s="146"/>
      <c r="G15" s="146"/>
      <c r="M15" s="259"/>
      <c r="N15" s="353"/>
      <c r="O15" s="756">
        <f>BH17</f>
        <v>0</v>
      </c>
      <c r="P15" s="754" t="s">
        <v>0</v>
      </c>
      <c r="Q15" s="259"/>
      <c r="X15" s="146"/>
      <c r="Y15" s="348"/>
      <c r="Z15" s="146"/>
      <c r="AA15" s="146"/>
      <c r="BC15" s="310"/>
      <c r="BD15" s="311"/>
      <c r="BE15" s="304"/>
      <c r="BF15" s="352"/>
      <c r="BG15" s="311"/>
      <c r="BH15" s="312"/>
      <c r="BI15" s="313"/>
      <c r="BJ15" s="314"/>
      <c r="BK15" s="312"/>
      <c r="BL15" s="315"/>
    </row>
    <row r="16" spans="4:64" ht="15" customHeight="1" thickBot="1">
      <c r="D16" s="345"/>
      <c r="E16" s="146"/>
      <c r="F16" s="146"/>
      <c r="G16" s="146"/>
      <c r="M16" s="354"/>
      <c r="N16" s="258"/>
      <c r="O16" s="757"/>
      <c r="P16" s="755"/>
      <c r="Q16" s="355"/>
      <c r="X16" s="146"/>
      <c r="Y16" s="348"/>
      <c r="Z16" s="146"/>
      <c r="AA16" s="146"/>
      <c r="BB16" s="262" t="s">
        <v>28</v>
      </c>
      <c r="BC16" s="356" t="s">
        <v>11</v>
      </c>
      <c r="BD16" s="357" t="s">
        <v>43</v>
      </c>
      <c r="BE16" s="358" t="s">
        <v>44</v>
      </c>
      <c r="BF16" s="359" t="s">
        <v>41</v>
      </c>
      <c r="BG16" s="357" t="s">
        <v>12</v>
      </c>
      <c r="BH16" s="360" t="s">
        <v>42</v>
      </c>
      <c r="BI16" s="313"/>
      <c r="BJ16" s="314"/>
      <c r="BK16" s="312"/>
      <c r="BL16" s="315"/>
    </row>
    <row r="17" spans="4:61" ht="15" customHeight="1" thickBot="1" thickTop="1">
      <c r="D17" s="345"/>
      <c r="E17" s="146"/>
      <c r="F17" s="146"/>
      <c r="G17" s="146"/>
      <c r="L17" s="146"/>
      <c r="M17" s="776" t="s">
        <v>14</v>
      </c>
      <c r="N17" s="777"/>
      <c r="O17" s="361"/>
      <c r="P17" s="146"/>
      <c r="Q17" s="347"/>
      <c r="R17" s="146"/>
      <c r="S17" s="146"/>
      <c r="T17" s="259"/>
      <c r="U17" s="362"/>
      <c r="V17" s="259"/>
      <c r="W17" s="146"/>
      <c r="X17" s="146"/>
      <c r="Y17" s="348"/>
      <c r="Z17" s="146"/>
      <c r="AA17" s="146"/>
      <c r="BB17" s="389">
        <v>0</v>
      </c>
      <c r="BC17" s="363">
        <f>BB17/10</f>
        <v>0</v>
      </c>
      <c r="BD17" s="364">
        <f>IF(BC17=0,0,VLOOKUP($BC$17,$BA$20:$BH$720,4))</f>
        <v>0</v>
      </c>
      <c r="BE17" s="364">
        <f>IF(BC17=0,0,VLOOKUP($BC$17,$BA$20:$BH$720,5))</f>
        <v>0</v>
      </c>
      <c r="BF17" s="364">
        <f>BD17+BE17</f>
        <v>0</v>
      </c>
      <c r="BG17" s="365">
        <f>BF17*G20</f>
        <v>0</v>
      </c>
      <c r="BH17" s="365">
        <f>VLOOKUP($BC$17,$BA$20:$BH$720,3)</f>
        <v>0</v>
      </c>
      <c r="BI17" s="366"/>
    </row>
    <row r="18" spans="4:54" ht="18.75" customHeight="1" thickBot="1" thickTop="1">
      <c r="D18" s="345"/>
      <c r="E18" s="146"/>
      <c r="F18" s="146"/>
      <c r="G18" s="146"/>
      <c r="L18" s="338"/>
      <c r="M18" s="778"/>
      <c r="N18" s="779"/>
      <c r="O18" s="764"/>
      <c r="P18" s="146"/>
      <c r="Q18" s="367"/>
      <c r="R18" s="338"/>
      <c r="S18" s="765">
        <f>BD17</f>
        <v>0</v>
      </c>
      <c r="T18" s="766"/>
      <c r="U18" s="766"/>
      <c r="V18" s="769" t="s">
        <v>2</v>
      </c>
      <c r="W18" s="146"/>
      <c r="X18" s="146"/>
      <c r="Y18" s="348"/>
      <c r="Z18" s="146"/>
      <c r="AA18" s="146"/>
      <c r="AB18" s="176" t="s">
        <v>90</v>
      </c>
      <c r="BB18" s="368">
        <v>0.02</v>
      </c>
    </row>
    <row r="19" spans="4:60" ht="18.75" customHeight="1" thickBot="1" thickTop="1">
      <c r="D19" s="345"/>
      <c r="E19" s="146"/>
      <c r="F19" s="146"/>
      <c r="G19" s="369" t="s">
        <v>20</v>
      </c>
      <c r="I19" s="146"/>
      <c r="J19" s="146"/>
      <c r="K19" s="146"/>
      <c r="L19" s="339"/>
      <c r="M19" s="341"/>
      <c r="N19" s="341"/>
      <c r="O19" s="764"/>
      <c r="P19" s="341"/>
      <c r="Q19" s="341"/>
      <c r="R19" s="341"/>
      <c r="S19" s="767"/>
      <c r="T19" s="768"/>
      <c r="U19" s="768"/>
      <c r="V19" s="770"/>
      <c r="W19" s="343"/>
      <c r="X19" s="146"/>
      <c r="Y19" s="348"/>
      <c r="Z19" s="146"/>
      <c r="AA19" s="146"/>
      <c r="BA19" s="176" t="s">
        <v>11</v>
      </c>
      <c r="BB19" s="324" t="s">
        <v>47</v>
      </c>
      <c r="BC19" s="324" t="s">
        <v>42</v>
      </c>
      <c r="BD19" s="176" t="s">
        <v>43</v>
      </c>
      <c r="BE19" s="176" t="s">
        <v>44</v>
      </c>
      <c r="BF19" s="176" t="s">
        <v>41</v>
      </c>
      <c r="BG19" s="176" t="s">
        <v>12</v>
      </c>
      <c r="BH19" s="176" t="s">
        <v>11</v>
      </c>
    </row>
    <row r="20" spans="4:60" ht="23.25" thickBot="1" thickTop="1">
      <c r="D20" s="370"/>
      <c r="E20" s="338"/>
      <c r="F20" s="371"/>
      <c r="G20" s="781">
        <v>10</v>
      </c>
      <c r="H20" s="783" t="s">
        <v>1</v>
      </c>
      <c r="I20" s="372"/>
      <c r="J20" s="372"/>
      <c r="K20" s="338"/>
      <c r="L20" s="345"/>
      <c r="M20" s="146"/>
      <c r="N20" s="146"/>
      <c r="O20" s="146"/>
      <c r="P20" s="146"/>
      <c r="Q20" s="771"/>
      <c r="R20" s="146"/>
      <c r="W20" s="348"/>
      <c r="X20" s="338"/>
      <c r="Y20" s="373"/>
      <c r="Z20" s="146"/>
      <c r="AA20" s="146"/>
      <c r="BA20" s="254">
        <f>BH20</f>
        <v>0</v>
      </c>
      <c r="BB20" s="324">
        <v>0</v>
      </c>
      <c r="BC20" s="329">
        <f aca="true" t="shared" si="0" ref="BC20:BC83">BB20*$BB$18</f>
        <v>0</v>
      </c>
      <c r="BD20" s="329">
        <f>$BD$8*BC20^3+$BD$9*BC20^2+$BD$10*BC20+$BD$11</f>
        <v>0.0046147</v>
      </c>
      <c r="BE20" s="329">
        <f>$BG$8*BC20^3+$BG$9*BC20^2+$BG$10*BC20+$BG$11</f>
        <v>0.00046147</v>
      </c>
      <c r="BF20" s="329">
        <v>0</v>
      </c>
      <c r="BG20" s="374">
        <f>$G$20*BF20</f>
        <v>0</v>
      </c>
      <c r="BH20" s="329">
        <f>BC20+BG20</f>
        <v>0</v>
      </c>
    </row>
    <row r="21" spans="5:60" ht="18.75" customHeight="1" thickBot="1" thickTop="1">
      <c r="E21" s="340"/>
      <c r="F21" s="375"/>
      <c r="G21" s="782"/>
      <c r="H21" s="784"/>
      <c r="I21" s="57"/>
      <c r="J21" s="376"/>
      <c r="L21" s="345"/>
      <c r="M21" s="146"/>
      <c r="N21" s="146"/>
      <c r="O21" s="146"/>
      <c r="P21" s="146"/>
      <c r="Q21" s="771"/>
      <c r="R21" s="146"/>
      <c r="W21" s="348"/>
      <c r="X21" s="146"/>
      <c r="Y21" s="146"/>
      <c r="Z21" s="146"/>
      <c r="AA21" s="146"/>
      <c r="BA21" s="254">
        <f aca="true" t="shared" si="1" ref="BA21:BA84">BH21</f>
        <v>0.1123719831408</v>
      </c>
      <c r="BB21" s="324">
        <v>1</v>
      </c>
      <c r="BC21" s="388">
        <f t="shared" si="0"/>
        <v>0.02</v>
      </c>
      <c r="BD21" s="388">
        <f aca="true" t="shared" si="2" ref="BD21:BD84">$BD$8*BC21^3+$BD$9*BC21^2+$BD$10*BC21+$BD$11</f>
        <v>0.0083974530128</v>
      </c>
      <c r="BE21" s="388">
        <f aca="true" t="shared" si="3" ref="BE21:BE84">$BG$8*BC21^3+$BG$9*BC21^2+$BG$10*BC21+$BG$11</f>
        <v>0.00083974530128</v>
      </c>
      <c r="BF21" s="388">
        <f>BD21+BE21</f>
        <v>0.00923719831408</v>
      </c>
      <c r="BG21" s="329">
        <f aca="true" t="shared" si="4" ref="BG21:BG84">$G$20*BF21</f>
        <v>0.0923719831408</v>
      </c>
      <c r="BH21" s="329">
        <f>BC21+BG21</f>
        <v>0.1123719831408</v>
      </c>
    </row>
    <row r="22" spans="5:60" ht="18.75" customHeight="1" thickBot="1" thickTop="1">
      <c r="E22" s="346"/>
      <c r="F22" s="146"/>
      <c r="G22" s="752"/>
      <c r="I22" s="146"/>
      <c r="J22" s="347"/>
      <c r="L22" s="370"/>
      <c r="M22" s="338"/>
      <c r="N22" s="338"/>
      <c r="O22" s="764"/>
      <c r="P22" s="338"/>
      <c r="Q22" s="338"/>
      <c r="R22" s="338"/>
      <c r="S22" s="765">
        <f>BE17</f>
        <v>0</v>
      </c>
      <c r="T22" s="766"/>
      <c r="U22" s="766"/>
      <c r="V22" s="769" t="s">
        <v>2</v>
      </c>
      <c r="W22" s="373"/>
      <c r="X22" s="146"/>
      <c r="Y22" s="146"/>
      <c r="Z22" s="146"/>
      <c r="BA22" s="254">
        <f t="shared" si="1"/>
        <v>0.1737354403264</v>
      </c>
      <c r="BB22" s="324">
        <v>2</v>
      </c>
      <c r="BC22" s="388">
        <f t="shared" si="0"/>
        <v>0.04</v>
      </c>
      <c r="BD22" s="329">
        <f t="shared" si="2"/>
        <v>0.0121577673024</v>
      </c>
      <c r="BE22" s="329">
        <f t="shared" si="3"/>
        <v>0.00121577673024</v>
      </c>
      <c r="BF22" s="329">
        <f>BD22+BE22</f>
        <v>0.013373544032640001</v>
      </c>
      <c r="BG22" s="374">
        <f t="shared" si="4"/>
        <v>0.1337354403264</v>
      </c>
      <c r="BH22" s="329">
        <f>BC22+BG22</f>
        <v>0.1737354403264</v>
      </c>
    </row>
    <row r="23" spans="5:60" ht="18.75" customHeight="1" thickBot="1" thickTop="1">
      <c r="E23" s="346"/>
      <c r="F23" s="146"/>
      <c r="G23" s="753"/>
      <c r="I23" s="146"/>
      <c r="J23" s="347"/>
      <c r="M23" s="758" t="s">
        <v>13</v>
      </c>
      <c r="N23" s="759"/>
      <c r="O23" s="764"/>
      <c r="P23" s="146"/>
      <c r="Q23" s="342"/>
      <c r="S23" s="767"/>
      <c r="T23" s="768"/>
      <c r="U23" s="768"/>
      <c r="V23" s="770"/>
      <c r="W23" s="146"/>
      <c r="X23" s="146"/>
      <c r="BA23" s="254">
        <f t="shared" si="1"/>
        <v>0.23485298320160003</v>
      </c>
      <c r="BB23" s="324">
        <v>3</v>
      </c>
      <c r="BC23" s="388">
        <f t="shared" si="0"/>
        <v>0.06</v>
      </c>
      <c r="BD23" s="329">
        <f t="shared" si="2"/>
        <v>0.0158957257456</v>
      </c>
      <c r="BE23" s="329">
        <f t="shared" si="3"/>
        <v>0.00158957257456</v>
      </c>
      <c r="BF23" s="329">
        <f>BD23+BE23</f>
        <v>0.017485298320160002</v>
      </c>
      <c r="BG23" s="374">
        <f t="shared" si="4"/>
        <v>0.17485298320160003</v>
      </c>
      <c r="BH23" s="329">
        <f>BC23+BG23</f>
        <v>0.23485298320160003</v>
      </c>
    </row>
    <row r="24" spans="5:60" ht="15" customHeight="1" thickBot="1" thickTop="1">
      <c r="E24" s="346"/>
      <c r="F24" s="146"/>
      <c r="G24" s="293"/>
      <c r="H24" s="378"/>
      <c r="I24" s="146"/>
      <c r="J24" s="347"/>
      <c r="M24" s="760"/>
      <c r="N24" s="761"/>
      <c r="O24" s="379"/>
      <c r="P24" s="146"/>
      <c r="Q24" s="347"/>
      <c r="T24" s="380"/>
      <c r="U24" s="381"/>
      <c r="V24" s="259"/>
      <c r="W24" s="146"/>
      <c r="X24" s="146"/>
      <c r="BA24" s="254">
        <f t="shared" si="1"/>
        <v>0.2957255234112</v>
      </c>
      <c r="BB24" s="324">
        <v>4</v>
      </c>
      <c r="BC24" s="388">
        <f t="shared" si="0"/>
        <v>0.08</v>
      </c>
      <c r="BD24" s="329">
        <f t="shared" si="2"/>
        <v>0.0196114112192</v>
      </c>
      <c r="BE24" s="329">
        <f t="shared" si="3"/>
        <v>0.00196114112192</v>
      </c>
      <c r="BF24" s="329">
        <f>BD24+BE24</f>
        <v>0.021572552341120002</v>
      </c>
      <c r="BG24" s="374">
        <f t="shared" si="4"/>
        <v>0.21572552341120002</v>
      </c>
      <c r="BH24" s="329">
        <f>BC24+BG24</f>
        <v>0.2957255234112</v>
      </c>
    </row>
    <row r="25" spans="5:60" ht="15" customHeight="1" thickBot="1" thickTop="1">
      <c r="E25" s="382"/>
      <c r="F25" s="297"/>
      <c r="G25" s="756">
        <f>BG17</f>
        <v>0</v>
      </c>
      <c r="H25" s="754" t="s">
        <v>0</v>
      </c>
      <c r="I25" s="297"/>
      <c r="J25" s="383"/>
      <c r="K25" s="384"/>
      <c r="L25" s="384"/>
      <c r="M25" s="385"/>
      <c r="N25" s="353"/>
      <c r="O25" s="756">
        <f>O15</f>
        <v>0</v>
      </c>
      <c r="P25" s="754" t="s">
        <v>0</v>
      </c>
      <c r="Q25" s="350"/>
      <c r="BA25" s="254">
        <f t="shared" si="1"/>
        <v>0.3563539726</v>
      </c>
      <c r="BB25" s="324">
        <v>5</v>
      </c>
      <c r="BC25" s="388">
        <f t="shared" si="0"/>
        <v>0.1</v>
      </c>
      <c r="BD25" s="329">
        <f t="shared" si="2"/>
        <v>0.0233049066</v>
      </c>
      <c r="BE25" s="329">
        <f t="shared" si="3"/>
        <v>0.00233049066</v>
      </c>
      <c r="BF25" s="329">
        <f aca="true" t="shared" si="5" ref="BF25:BF88">BD25+BE25</f>
        <v>0.02563539726</v>
      </c>
      <c r="BG25" s="374">
        <f t="shared" si="4"/>
        <v>0.25635397260000004</v>
      </c>
      <c r="BH25" s="329">
        <f aca="true" t="shared" si="6" ref="BH25:BH88">BC25+BG25</f>
        <v>0.3563539726</v>
      </c>
    </row>
    <row r="26" spans="6:60" ht="15" customHeight="1" thickBot="1">
      <c r="F26" s="258"/>
      <c r="G26" s="780"/>
      <c r="H26" s="763"/>
      <c r="I26" s="386"/>
      <c r="J26" s="384"/>
      <c r="K26" s="384"/>
      <c r="L26" s="384"/>
      <c r="M26" s="387"/>
      <c r="N26" s="258"/>
      <c r="O26" s="762"/>
      <c r="P26" s="763"/>
      <c r="Q26" s="259"/>
      <c r="BA26" s="254">
        <f t="shared" si="1"/>
        <v>0.4167392424128</v>
      </c>
      <c r="BB26" s="324">
        <v>6</v>
      </c>
      <c r="BC26" s="388">
        <f t="shared" si="0"/>
        <v>0.12</v>
      </c>
      <c r="BD26" s="329">
        <f t="shared" si="2"/>
        <v>0.0269762947648</v>
      </c>
      <c r="BE26" s="329">
        <f t="shared" si="3"/>
        <v>0.00269762947648</v>
      </c>
      <c r="BF26" s="388">
        <f t="shared" si="5"/>
        <v>0.02967392424128</v>
      </c>
      <c r="BG26" s="374">
        <f t="shared" si="4"/>
        <v>0.29673924241280003</v>
      </c>
      <c r="BH26" s="329">
        <f t="shared" si="6"/>
        <v>0.4167392424128</v>
      </c>
    </row>
    <row r="27" spans="53:60" ht="13.5" thickTop="1">
      <c r="BA27" s="254">
        <f t="shared" si="1"/>
        <v>0.47688224449440003</v>
      </c>
      <c r="BB27" s="324">
        <v>7</v>
      </c>
      <c r="BC27" s="329">
        <f t="shared" si="0"/>
        <v>0.14</v>
      </c>
      <c r="BD27" s="329">
        <f t="shared" si="2"/>
        <v>0.030625658590400003</v>
      </c>
      <c r="BE27" s="329">
        <f t="shared" si="3"/>
        <v>0.00306256585904</v>
      </c>
      <c r="BF27" s="329">
        <f t="shared" si="5"/>
        <v>0.03368822444944</v>
      </c>
      <c r="BG27" s="374">
        <f t="shared" si="4"/>
        <v>0.3368822444944</v>
      </c>
      <c r="BH27" s="329">
        <f t="shared" si="6"/>
        <v>0.47688224449440003</v>
      </c>
    </row>
    <row r="28" spans="53:60" ht="12.75">
      <c r="BA28" s="254">
        <f t="shared" si="1"/>
        <v>0.5367838904896001</v>
      </c>
      <c r="BB28" s="324">
        <v>8</v>
      </c>
      <c r="BC28" s="329">
        <f t="shared" si="0"/>
        <v>0.16</v>
      </c>
      <c r="BD28" s="329">
        <f t="shared" si="2"/>
        <v>0.0342530809536</v>
      </c>
      <c r="BE28" s="329">
        <f t="shared" si="3"/>
        <v>0.00342530809536</v>
      </c>
      <c r="BF28" s="329">
        <f t="shared" si="5"/>
        <v>0.03767838904896</v>
      </c>
      <c r="BG28" s="374">
        <f t="shared" si="4"/>
        <v>0.37678389048960004</v>
      </c>
      <c r="BH28" s="329">
        <f t="shared" si="6"/>
        <v>0.5367838904896001</v>
      </c>
    </row>
    <row r="29" spans="53:60" ht="12.75">
      <c r="BA29" s="254">
        <f t="shared" si="1"/>
        <v>0.5964450920432001</v>
      </c>
      <c r="BB29" s="324">
        <v>9</v>
      </c>
      <c r="BC29" s="329">
        <f t="shared" si="0"/>
        <v>0.18</v>
      </c>
      <c r="BD29" s="329">
        <f t="shared" si="2"/>
        <v>0.0378586447312</v>
      </c>
      <c r="BE29" s="329">
        <f t="shared" si="3"/>
        <v>0.0037858644731199997</v>
      </c>
      <c r="BF29" s="329">
        <f t="shared" si="5"/>
        <v>0.04164450920432</v>
      </c>
      <c r="BG29" s="374">
        <f t="shared" si="4"/>
        <v>0.4164450920432</v>
      </c>
      <c r="BH29" s="329">
        <f t="shared" si="6"/>
        <v>0.5964450920432001</v>
      </c>
    </row>
    <row r="30" spans="53:60" ht="12.75">
      <c r="BA30" s="254">
        <f t="shared" si="1"/>
        <v>0.6558667608</v>
      </c>
      <c r="BB30" s="324">
        <v>10</v>
      </c>
      <c r="BC30" s="329">
        <f t="shared" si="0"/>
        <v>0.2</v>
      </c>
      <c r="BD30" s="329">
        <f t="shared" si="2"/>
        <v>0.0414424328</v>
      </c>
      <c r="BE30" s="329">
        <f t="shared" si="3"/>
        <v>0.00414424328</v>
      </c>
      <c r="BF30" s="329">
        <f t="shared" si="5"/>
        <v>0.04558667608</v>
      </c>
      <c r="BG30" s="374">
        <f t="shared" si="4"/>
        <v>0.4558667608</v>
      </c>
      <c r="BH30" s="329">
        <f t="shared" si="6"/>
        <v>0.6558667608</v>
      </c>
    </row>
    <row r="31" spans="53:60" ht="12.75">
      <c r="BA31" s="254">
        <f t="shared" si="1"/>
        <v>0.7150498084048</v>
      </c>
      <c r="BB31" s="324">
        <v>11</v>
      </c>
      <c r="BC31" s="329">
        <f t="shared" si="0"/>
        <v>0.22</v>
      </c>
      <c r="BD31" s="329">
        <f t="shared" si="2"/>
        <v>0.0450045280368</v>
      </c>
      <c r="BE31" s="329">
        <f t="shared" si="3"/>
        <v>0.00450045280368</v>
      </c>
      <c r="BF31" s="329">
        <f t="shared" si="5"/>
        <v>0.04950498084048</v>
      </c>
      <c r="BG31" s="374">
        <f t="shared" si="4"/>
        <v>0.4950498084048</v>
      </c>
      <c r="BH31" s="329">
        <f t="shared" si="6"/>
        <v>0.7150498084048</v>
      </c>
    </row>
    <row r="32" spans="53:60" ht="12.75">
      <c r="BA32" s="254">
        <f t="shared" si="1"/>
        <v>0.7739951465024</v>
      </c>
      <c r="BB32" s="324">
        <v>12</v>
      </c>
      <c r="BC32" s="329">
        <f t="shared" si="0"/>
        <v>0.24</v>
      </c>
      <c r="BD32" s="329">
        <f t="shared" si="2"/>
        <v>0.0485450133184</v>
      </c>
      <c r="BE32" s="329">
        <f t="shared" si="3"/>
        <v>0.004854501331840001</v>
      </c>
      <c r="BF32" s="329">
        <f t="shared" si="5"/>
        <v>0.053399514650239996</v>
      </c>
      <c r="BG32" s="374">
        <f t="shared" si="4"/>
        <v>0.5339951465024</v>
      </c>
      <c r="BH32" s="329">
        <f t="shared" si="6"/>
        <v>0.7739951465024</v>
      </c>
    </row>
    <row r="33" spans="53:60" ht="12.75">
      <c r="BA33" s="254">
        <f t="shared" si="1"/>
        <v>0.8327036867376001</v>
      </c>
      <c r="BB33" s="324">
        <v>13</v>
      </c>
      <c r="BC33" s="329">
        <f t="shared" si="0"/>
        <v>0.26</v>
      </c>
      <c r="BD33" s="329">
        <f t="shared" si="2"/>
        <v>0.05206397152160001</v>
      </c>
      <c r="BE33" s="329">
        <f t="shared" si="3"/>
        <v>0.0052063971521600005</v>
      </c>
      <c r="BF33" s="329">
        <f t="shared" si="5"/>
        <v>0.05727036867376001</v>
      </c>
      <c r="BG33" s="374">
        <f t="shared" si="4"/>
        <v>0.5727036867376001</v>
      </c>
      <c r="BH33" s="329">
        <f t="shared" si="6"/>
        <v>0.8327036867376001</v>
      </c>
    </row>
    <row r="34" spans="53:60" ht="12.75">
      <c r="BA34" s="254">
        <f t="shared" si="1"/>
        <v>0.8911763407552001</v>
      </c>
      <c r="BB34" s="324">
        <v>14</v>
      </c>
      <c r="BC34" s="329">
        <f t="shared" si="0"/>
        <v>0.28</v>
      </c>
      <c r="BD34" s="329">
        <f t="shared" si="2"/>
        <v>0.05556148552320001</v>
      </c>
      <c r="BE34" s="329">
        <f t="shared" si="3"/>
        <v>0.005556148552320001</v>
      </c>
      <c r="BF34" s="329">
        <f t="shared" si="5"/>
        <v>0.06111763407552001</v>
      </c>
      <c r="BG34" s="374">
        <f t="shared" si="4"/>
        <v>0.6111763407552001</v>
      </c>
      <c r="BH34" s="329">
        <f t="shared" si="6"/>
        <v>0.8911763407552001</v>
      </c>
    </row>
    <row r="35" spans="53:60" ht="12.75">
      <c r="BA35" s="254">
        <f t="shared" si="1"/>
        <v>0.9494140201999999</v>
      </c>
      <c r="BB35" s="324">
        <v>15</v>
      </c>
      <c r="BC35" s="329">
        <f t="shared" si="0"/>
        <v>0.3</v>
      </c>
      <c r="BD35" s="329">
        <f t="shared" si="2"/>
        <v>0.0590376382</v>
      </c>
      <c r="BE35" s="329">
        <f t="shared" si="3"/>
        <v>0.00590376382</v>
      </c>
      <c r="BF35" s="329">
        <f t="shared" si="5"/>
        <v>0.06494140202</v>
      </c>
      <c r="BG35" s="374">
        <f t="shared" si="4"/>
        <v>0.6494140201999999</v>
      </c>
      <c r="BH35" s="329">
        <f t="shared" si="6"/>
        <v>0.9494140201999999</v>
      </c>
    </row>
    <row r="36" spans="53:60" ht="12.75">
      <c r="BA36" s="254">
        <f t="shared" si="1"/>
        <v>1.0074176367168</v>
      </c>
      <c r="BB36" s="324">
        <v>16</v>
      </c>
      <c r="BC36" s="329">
        <f t="shared" si="0"/>
        <v>0.32</v>
      </c>
      <c r="BD36" s="329">
        <f t="shared" si="2"/>
        <v>0.0624925124288</v>
      </c>
      <c r="BE36" s="329">
        <f t="shared" si="3"/>
        <v>0.006249251242880001</v>
      </c>
      <c r="BF36" s="329">
        <f t="shared" si="5"/>
        <v>0.06874176367168</v>
      </c>
      <c r="BG36" s="374">
        <f t="shared" si="4"/>
        <v>0.6874176367168</v>
      </c>
      <c r="BH36" s="329">
        <f t="shared" si="6"/>
        <v>1.0074176367168</v>
      </c>
    </row>
    <row r="37" spans="53:60" ht="12.75">
      <c r="BA37" s="254">
        <f t="shared" si="1"/>
        <v>1.0651881019504004</v>
      </c>
      <c r="BB37" s="324">
        <v>17</v>
      </c>
      <c r="BC37" s="329">
        <f t="shared" si="0"/>
        <v>0.34</v>
      </c>
      <c r="BD37" s="329">
        <f t="shared" si="2"/>
        <v>0.06592619108640002</v>
      </c>
      <c r="BE37" s="329">
        <f t="shared" si="3"/>
        <v>0.006592619108640001</v>
      </c>
      <c r="BF37" s="329">
        <f t="shared" si="5"/>
        <v>0.07251881019504003</v>
      </c>
      <c r="BG37" s="374">
        <f t="shared" si="4"/>
        <v>0.7251881019504003</v>
      </c>
      <c r="BH37" s="329">
        <f t="shared" si="6"/>
        <v>1.0651881019504004</v>
      </c>
    </row>
    <row r="38" spans="53:60" ht="12.75">
      <c r="BA38" s="254">
        <f t="shared" si="1"/>
        <v>1.1227263275456</v>
      </c>
      <c r="BB38" s="324">
        <v>18</v>
      </c>
      <c r="BC38" s="329">
        <f t="shared" si="0"/>
        <v>0.36</v>
      </c>
      <c r="BD38" s="329">
        <f t="shared" si="2"/>
        <v>0.0693387570496</v>
      </c>
      <c r="BE38" s="329">
        <f t="shared" si="3"/>
        <v>0.00693387570496</v>
      </c>
      <c r="BF38" s="329">
        <f t="shared" si="5"/>
        <v>0.07627263275456</v>
      </c>
      <c r="BG38" s="374">
        <f t="shared" si="4"/>
        <v>0.7627263275456</v>
      </c>
      <c r="BH38" s="329">
        <f t="shared" si="6"/>
        <v>1.1227263275456</v>
      </c>
    </row>
    <row r="39" spans="53:60" ht="12.75">
      <c r="BA39" s="254">
        <f t="shared" si="1"/>
        <v>1.1800332251471999</v>
      </c>
      <c r="BB39" s="324">
        <v>19</v>
      </c>
      <c r="BC39" s="329">
        <f t="shared" si="0"/>
        <v>0.38</v>
      </c>
      <c r="BD39" s="329">
        <f t="shared" si="2"/>
        <v>0.0727302931952</v>
      </c>
      <c r="BE39" s="329">
        <f t="shared" si="3"/>
        <v>0.007273029319520001</v>
      </c>
      <c r="BF39" s="329">
        <f t="shared" si="5"/>
        <v>0.08000332251472</v>
      </c>
      <c r="BG39" s="374">
        <f t="shared" si="4"/>
        <v>0.8000332251472</v>
      </c>
      <c r="BH39" s="329">
        <f t="shared" si="6"/>
        <v>1.1800332251471999</v>
      </c>
    </row>
    <row r="40" spans="53:60" ht="12.75">
      <c r="BA40" s="254">
        <f t="shared" si="1"/>
        <v>1.2371097064</v>
      </c>
      <c r="BB40" s="324">
        <v>20</v>
      </c>
      <c r="BC40" s="329">
        <f t="shared" si="0"/>
        <v>0.4</v>
      </c>
      <c r="BD40" s="329">
        <f t="shared" si="2"/>
        <v>0.0761008824</v>
      </c>
      <c r="BE40" s="329">
        <f t="shared" si="3"/>
        <v>0.007610088240000001</v>
      </c>
      <c r="BF40" s="329">
        <f t="shared" si="5"/>
        <v>0.08371097064000001</v>
      </c>
      <c r="BG40" s="374">
        <f t="shared" si="4"/>
        <v>0.8371097064</v>
      </c>
      <c r="BH40" s="329">
        <f t="shared" si="6"/>
        <v>1.2371097064</v>
      </c>
    </row>
    <row r="41" spans="53:60" ht="12.75">
      <c r="BA41" s="254">
        <f t="shared" si="1"/>
        <v>1.2939566829487998</v>
      </c>
      <c r="BB41" s="324">
        <v>21</v>
      </c>
      <c r="BC41" s="329">
        <f t="shared" si="0"/>
        <v>0.42</v>
      </c>
      <c r="BD41" s="329">
        <f t="shared" si="2"/>
        <v>0.0794506075408</v>
      </c>
      <c r="BE41" s="329">
        <f t="shared" si="3"/>
        <v>0.00794506075408</v>
      </c>
      <c r="BF41" s="329">
        <f t="shared" si="5"/>
        <v>0.08739566829487999</v>
      </c>
      <c r="BG41" s="374">
        <f t="shared" si="4"/>
        <v>0.8739566829487999</v>
      </c>
      <c r="BH41" s="329">
        <f t="shared" si="6"/>
        <v>1.2939566829487998</v>
      </c>
    </row>
    <row r="42" spans="53:60" ht="12.75">
      <c r="BA42" s="254">
        <f t="shared" si="1"/>
        <v>1.3505750664384</v>
      </c>
      <c r="BB42" s="324">
        <v>22</v>
      </c>
      <c r="BC42" s="329">
        <f t="shared" si="0"/>
        <v>0.44</v>
      </c>
      <c r="BD42" s="329">
        <f t="shared" si="2"/>
        <v>0.0827795514944</v>
      </c>
      <c r="BE42" s="329">
        <f t="shared" si="3"/>
        <v>0.00827795514944</v>
      </c>
      <c r="BF42" s="329">
        <f t="shared" si="5"/>
        <v>0.09105750664384</v>
      </c>
      <c r="BG42" s="374">
        <f t="shared" si="4"/>
        <v>0.9105750664384</v>
      </c>
      <c r="BH42" s="329">
        <f t="shared" si="6"/>
        <v>1.3505750664384</v>
      </c>
    </row>
    <row r="43" spans="53:60" ht="12.75">
      <c r="BA43" s="254">
        <f t="shared" si="1"/>
        <v>1.4069657685136001</v>
      </c>
      <c r="BB43" s="324">
        <v>23</v>
      </c>
      <c r="BC43" s="329">
        <f t="shared" si="0"/>
        <v>0.46</v>
      </c>
      <c r="BD43" s="329">
        <f t="shared" si="2"/>
        <v>0.08608779713760001</v>
      </c>
      <c r="BE43" s="329">
        <f t="shared" si="3"/>
        <v>0.00860877971376</v>
      </c>
      <c r="BF43" s="329">
        <f t="shared" si="5"/>
        <v>0.09469657685136001</v>
      </c>
      <c r="BG43" s="374">
        <f t="shared" si="4"/>
        <v>0.9469657685136001</v>
      </c>
      <c r="BH43" s="329">
        <f t="shared" si="6"/>
        <v>1.4069657685136001</v>
      </c>
    </row>
    <row r="44" spans="53:60" ht="12.75">
      <c r="BA44" s="254">
        <f t="shared" si="1"/>
        <v>1.4631297008192</v>
      </c>
      <c r="BB44" s="324">
        <v>24</v>
      </c>
      <c r="BC44" s="329">
        <f t="shared" si="0"/>
        <v>0.48</v>
      </c>
      <c r="BD44" s="329">
        <f t="shared" si="2"/>
        <v>0.0893754273472</v>
      </c>
      <c r="BE44" s="329">
        <f t="shared" si="3"/>
        <v>0.00893754273472</v>
      </c>
      <c r="BF44" s="329">
        <f t="shared" si="5"/>
        <v>0.09831297008192</v>
      </c>
      <c r="BG44" s="374">
        <f t="shared" si="4"/>
        <v>0.9831297008191999</v>
      </c>
      <c r="BH44" s="329">
        <f t="shared" si="6"/>
        <v>1.4631297008192</v>
      </c>
    </row>
    <row r="45" spans="53:60" ht="12.75">
      <c r="BA45" s="254">
        <f t="shared" si="1"/>
        <v>1.5190677750000001</v>
      </c>
      <c r="BB45" s="324">
        <v>25</v>
      </c>
      <c r="BC45" s="329">
        <f t="shared" si="0"/>
        <v>0.5</v>
      </c>
      <c r="BD45" s="329">
        <f t="shared" si="2"/>
        <v>0.092642525</v>
      </c>
      <c r="BE45" s="329">
        <f t="shared" si="3"/>
        <v>0.0092642525</v>
      </c>
      <c r="BF45" s="329">
        <f t="shared" si="5"/>
        <v>0.1019067775</v>
      </c>
      <c r="BG45" s="374">
        <f t="shared" si="4"/>
        <v>1.0190677750000001</v>
      </c>
      <c r="BH45" s="329">
        <f t="shared" si="6"/>
        <v>1.5190677750000001</v>
      </c>
    </row>
    <row r="46" spans="53:60" ht="12.75">
      <c r="BA46" s="254">
        <f t="shared" si="1"/>
        <v>1.5747809027008002</v>
      </c>
      <c r="BB46" s="324">
        <v>26</v>
      </c>
      <c r="BC46" s="329">
        <f t="shared" si="0"/>
        <v>0.52</v>
      </c>
      <c r="BD46" s="329">
        <f t="shared" si="2"/>
        <v>0.0958891729728</v>
      </c>
      <c r="BE46" s="329">
        <f t="shared" si="3"/>
        <v>0.009588917297280002</v>
      </c>
      <c r="BF46" s="329">
        <f t="shared" si="5"/>
        <v>0.10547809027008001</v>
      </c>
      <c r="BG46" s="374">
        <f t="shared" si="4"/>
        <v>1.0547809027008002</v>
      </c>
      <c r="BH46" s="329">
        <f t="shared" si="6"/>
        <v>1.5747809027008002</v>
      </c>
    </row>
    <row r="47" spans="53:60" ht="12.75">
      <c r="BA47" s="254">
        <f t="shared" si="1"/>
        <v>1.6302699955664002</v>
      </c>
      <c r="BB47" s="324">
        <v>27</v>
      </c>
      <c r="BC47" s="329">
        <f t="shared" si="0"/>
        <v>0.54</v>
      </c>
      <c r="BD47" s="329">
        <f t="shared" si="2"/>
        <v>0.09911545414240001</v>
      </c>
      <c r="BE47" s="329">
        <f t="shared" si="3"/>
        <v>0.00991154541424</v>
      </c>
      <c r="BF47" s="329">
        <f t="shared" si="5"/>
        <v>0.10902699955664001</v>
      </c>
      <c r="BG47" s="374">
        <f t="shared" si="4"/>
        <v>1.0902699955664001</v>
      </c>
      <c r="BH47" s="329">
        <f t="shared" si="6"/>
        <v>1.6302699955664002</v>
      </c>
    </row>
    <row r="48" spans="53:60" ht="12.75">
      <c r="BA48" s="254">
        <f t="shared" si="1"/>
        <v>1.6855359652416002</v>
      </c>
      <c r="BB48" s="324">
        <v>28</v>
      </c>
      <c r="BC48" s="329">
        <f t="shared" si="0"/>
        <v>0.56</v>
      </c>
      <c r="BD48" s="329">
        <f t="shared" si="2"/>
        <v>0.10232145138560002</v>
      </c>
      <c r="BE48" s="329">
        <f t="shared" si="3"/>
        <v>0.010232145138560002</v>
      </c>
      <c r="BF48" s="329">
        <f t="shared" si="5"/>
        <v>0.11255359652416003</v>
      </c>
      <c r="BG48" s="374">
        <f t="shared" si="4"/>
        <v>1.1255359652416002</v>
      </c>
      <c r="BH48" s="329">
        <f t="shared" si="6"/>
        <v>1.6855359652416002</v>
      </c>
    </row>
    <row r="49" spans="53:60" ht="12.75">
      <c r="BA49" s="254">
        <f t="shared" si="1"/>
        <v>1.7405797233711997</v>
      </c>
      <c r="BB49" s="324">
        <v>29</v>
      </c>
      <c r="BC49" s="329">
        <f t="shared" si="0"/>
        <v>0.58</v>
      </c>
      <c r="BD49" s="329">
        <f t="shared" si="2"/>
        <v>0.10550724757919999</v>
      </c>
      <c r="BE49" s="329">
        <f t="shared" si="3"/>
        <v>0.01055072475792</v>
      </c>
      <c r="BF49" s="329">
        <f t="shared" si="5"/>
        <v>0.11605797233712</v>
      </c>
      <c r="BG49" s="374">
        <f t="shared" si="4"/>
        <v>1.1605797233711999</v>
      </c>
      <c r="BH49" s="329">
        <f t="shared" si="6"/>
        <v>1.7405797233711997</v>
      </c>
    </row>
    <row r="50" spans="53:60" ht="12.75">
      <c r="BA50" s="254">
        <f t="shared" si="1"/>
        <v>1.7954021816</v>
      </c>
      <c r="BB50" s="324">
        <v>30</v>
      </c>
      <c r="BC50" s="329">
        <f t="shared" si="0"/>
        <v>0.6</v>
      </c>
      <c r="BD50" s="329">
        <f t="shared" si="2"/>
        <v>0.1086729256</v>
      </c>
      <c r="BE50" s="329">
        <f t="shared" si="3"/>
        <v>0.01086729256</v>
      </c>
      <c r="BF50" s="329">
        <f t="shared" si="5"/>
        <v>0.11954021816</v>
      </c>
      <c r="BG50" s="374">
        <f t="shared" si="4"/>
        <v>1.1954021816</v>
      </c>
      <c r="BH50" s="329">
        <f t="shared" si="6"/>
        <v>1.7954021816</v>
      </c>
    </row>
    <row r="51" spans="53:60" ht="12.75">
      <c r="BA51" s="254">
        <f t="shared" si="1"/>
        <v>1.8500042515728001</v>
      </c>
      <c r="BB51" s="324">
        <v>31</v>
      </c>
      <c r="BC51" s="329">
        <f t="shared" si="0"/>
        <v>0.62</v>
      </c>
      <c r="BD51" s="329">
        <f t="shared" si="2"/>
        <v>0.11181856832480001</v>
      </c>
      <c r="BE51" s="329">
        <f t="shared" si="3"/>
        <v>0.01118185683248</v>
      </c>
      <c r="BF51" s="329">
        <f t="shared" si="5"/>
        <v>0.12300042515728002</v>
      </c>
      <c r="BG51" s="374">
        <f t="shared" si="4"/>
        <v>1.2300042515728002</v>
      </c>
      <c r="BH51" s="329">
        <f t="shared" si="6"/>
        <v>1.8500042515728001</v>
      </c>
    </row>
    <row r="52" spans="53:60" ht="12.75">
      <c r="BA52" s="254">
        <f t="shared" si="1"/>
        <v>1.9043868449344</v>
      </c>
      <c r="BB52" s="324">
        <v>32</v>
      </c>
      <c r="BC52" s="329">
        <f t="shared" si="0"/>
        <v>0.64</v>
      </c>
      <c r="BD52" s="329">
        <f t="shared" si="2"/>
        <v>0.1149442586304</v>
      </c>
      <c r="BE52" s="329">
        <f t="shared" si="3"/>
        <v>0.011494425863040001</v>
      </c>
      <c r="BF52" s="329">
        <f t="shared" si="5"/>
        <v>0.12643868449344</v>
      </c>
      <c r="BG52" s="374">
        <f t="shared" si="4"/>
        <v>1.2643868449344</v>
      </c>
      <c r="BH52" s="329">
        <f t="shared" si="6"/>
        <v>1.9043868449344</v>
      </c>
    </row>
    <row r="53" spans="53:60" ht="12.75">
      <c r="BA53" s="254">
        <f t="shared" si="1"/>
        <v>1.9585508733296</v>
      </c>
      <c r="BB53" s="324">
        <v>33</v>
      </c>
      <c r="BC53" s="329">
        <f t="shared" si="0"/>
        <v>0.66</v>
      </c>
      <c r="BD53" s="329">
        <f t="shared" si="2"/>
        <v>0.1180500793936</v>
      </c>
      <c r="BE53" s="329">
        <f t="shared" si="3"/>
        <v>0.01180500793936</v>
      </c>
      <c r="BF53" s="329">
        <f t="shared" si="5"/>
        <v>0.12985508733296</v>
      </c>
      <c r="BG53" s="374">
        <f t="shared" si="4"/>
        <v>1.2985508733296</v>
      </c>
      <c r="BH53" s="329">
        <f t="shared" si="6"/>
        <v>1.9585508733296</v>
      </c>
    </row>
    <row r="54" spans="53:60" ht="12.75">
      <c r="BA54" s="254">
        <f t="shared" si="1"/>
        <v>2.0124972484032004</v>
      </c>
      <c r="BB54" s="324">
        <v>34</v>
      </c>
      <c r="BC54" s="329">
        <f t="shared" si="0"/>
        <v>0.68</v>
      </c>
      <c r="BD54" s="329">
        <f t="shared" si="2"/>
        <v>0.12113611349120003</v>
      </c>
      <c r="BE54" s="329">
        <f t="shared" si="3"/>
        <v>0.01211361134912</v>
      </c>
      <c r="BF54" s="329">
        <f t="shared" si="5"/>
        <v>0.13324972484032002</v>
      </c>
      <c r="BG54" s="374">
        <f t="shared" si="4"/>
        <v>1.3324972484032003</v>
      </c>
      <c r="BH54" s="329">
        <f t="shared" si="6"/>
        <v>2.0124972484032004</v>
      </c>
    </row>
    <row r="55" spans="53:60" ht="12.75">
      <c r="BA55" s="254">
        <f t="shared" si="1"/>
        <v>2.0662268818000005</v>
      </c>
      <c r="BB55" s="324">
        <v>35</v>
      </c>
      <c r="BC55" s="329">
        <f t="shared" si="0"/>
        <v>0.7000000000000001</v>
      </c>
      <c r="BD55" s="329">
        <f t="shared" si="2"/>
        <v>0.12420244380000002</v>
      </c>
      <c r="BE55" s="329">
        <f t="shared" si="3"/>
        <v>0.012420244380000002</v>
      </c>
      <c r="BF55" s="329">
        <f t="shared" si="5"/>
        <v>0.13662268818000003</v>
      </c>
      <c r="BG55" s="374">
        <f t="shared" si="4"/>
        <v>1.3662268818000003</v>
      </c>
      <c r="BH55" s="329">
        <f t="shared" si="6"/>
        <v>2.0662268818000005</v>
      </c>
    </row>
    <row r="56" spans="53:60" ht="12.75">
      <c r="BA56" s="254">
        <f t="shared" si="1"/>
        <v>2.1197406851648006</v>
      </c>
      <c r="BB56" s="324">
        <v>36</v>
      </c>
      <c r="BC56" s="329">
        <f t="shared" si="0"/>
        <v>0.72</v>
      </c>
      <c r="BD56" s="329">
        <f t="shared" si="2"/>
        <v>0.12724915319680002</v>
      </c>
      <c r="BE56" s="329">
        <f t="shared" si="3"/>
        <v>0.01272491531968</v>
      </c>
      <c r="BF56" s="329">
        <f t="shared" si="5"/>
        <v>0.13997406851648003</v>
      </c>
      <c r="BG56" s="374">
        <f t="shared" si="4"/>
        <v>1.3997406851648004</v>
      </c>
      <c r="BH56" s="329">
        <f t="shared" si="6"/>
        <v>2.1197406851648006</v>
      </c>
    </row>
    <row r="57" spans="53:60" ht="12.75">
      <c r="BA57" s="254">
        <f t="shared" si="1"/>
        <v>2.1730395701424</v>
      </c>
      <c r="BB57" s="324">
        <v>37</v>
      </c>
      <c r="BC57" s="329">
        <f t="shared" si="0"/>
        <v>0.74</v>
      </c>
      <c r="BD57" s="329">
        <f t="shared" si="2"/>
        <v>0.1302763245584</v>
      </c>
      <c r="BE57" s="329">
        <f t="shared" si="3"/>
        <v>0.01302763245584</v>
      </c>
      <c r="BF57" s="329">
        <f t="shared" si="5"/>
        <v>0.14330395701423998</v>
      </c>
      <c r="BG57" s="374">
        <f t="shared" si="4"/>
        <v>1.4330395701424</v>
      </c>
      <c r="BH57" s="329">
        <f t="shared" si="6"/>
        <v>2.1730395701424</v>
      </c>
    </row>
    <row r="58" spans="53:60" ht="12.75">
      <c r="BA58" s="254">
        <f t="shared" si="1"/>
        <v>2.2261244483776004</v>
      </c>
      <c r="BB58" s="324">
        <v>38</v>
      </c>
      <c r="BC58" s="329">
        <f t="shared" si="0"/>
        <v>0.76</v>
      </c>
      <c r="BD58" s="329">
        <f t="shared" si="2"/>
        <v>0.1332840407616</v>
      </c>
      <c r="BE58" s="329">
        <f t="shared" si="3"/>
        <v>0.013328404076160002</v>
      </c>
      <c r="BF58" s="329">
        <f t="shared" si="5"/>
        <v>0.14661244483776</v>
      </c>
      <c r="BG58" s="374">
        <f t="shared" si="4"/>
        <v>1.4661244483776001</v>
      </c>
      <c r="BH58" s="329">
        <f t="shared" si="6"/>
        <v>2.2261244483776004</v>
      </c>
    </row>
    <row r="59" spans="53:60" ht="12.75">
      <c r="BA59" s="254">
        <f t="shared" si="1"/>
        <v>2.2789962315152</v>
      </c>
      <c r="BB59" s="324">
        <v>39</v>
      </c>
      <c r="BC59" s="329">
        <f t="shared" si="0"/>
        <v>0.78</v>
      </c>
      <c r="BD59" s="329">
        <f t="shared" si="2"/>
        <v>0.13627238468320002</v>
      </c>
      <c r="BE59" s="329">
        <f t="shared" si="3"/>
        <v>0.013627238468320002</v>
      </c>
      <c r="BF59" s="329">
        <f t="shared" si="5"/>
        <v>0.14989962315152003</v>
      </c>
      <c r="BG59" s="374">
        <f t="shared" si="4"/>
        <v>1.4989962315152003</v>
      </c>
      <c r="BH59" s="329">
        <f t="shared" si="6"/>
        <v>2.2789962315152</v>
      </c>
    </row>
    <row r="60" spans="53:60" ht="12.75">
      <c r="BA60" s="254">
        <f t="shared" si="1"/>
        <v>2.3316558312</v>
      </c>
      <c r="BB60" s="324">
        <v>40</v>
      </c>
      <c r="BC60" s="329">
        <f t="shared" si="0"/>
        <v>0.8</v>
      </c>
      <c r="BD60" s="329">
        <f t="shared" si="2"/>
        <v>0.1392414392</v>
      </c>
      <c r="BE60" s="329">
        <f t="shared" si="3"/>
        <v>0.013924143920000001</v>
      </c>
      <c r="BF60" s="329">
        <f t="shared" si="5"/>
        <v>0.15316558312</v>
      </c>
      <c r="BG60" s="374">
        <f t="shared" si="4"/>
        <v>1.5316558312000002</v>
      </c>
      <c r="BH60" s="329">
        <f t="shared" si="6"/>
        <v>2.3316558312</v>
      </c>
    </row>
    <row r="61" spans="53:60" ht="12.75">
      <c r="BA61" s="254">
        <f t="shared" si="1"/>
        <v>2.3841041590768004</v>
      </c>
      <c r="BB61" s="324">
        <v>41</v>
      </c>
      <c r="BC61" s="329">
        <f t="shared" si="0"/>
        <v>0.8200000000000001</v>
      </c>
      <c r="BD61" s="329">
        <f t="shared" si="2"/>
        <v>0.14219128718880003</v>
      </c>
      <c r="BE61" s="329">
        <f t="shared" si="3"/>
        <v>0.014219128718880002</v>
      </c>
      <c r="BF61" s="329">
        <f t="shared" si="5"/>
        <v>0.15641041590768004</v>
      </c>
      <c r="BG61" s="374">
        <f t="shared" si="4"/>
        <v>1.5641041590768003</v>
      </c>
      <c r="BH61" s="329">
        <f t="shared" si="6"/>
        <v>2.3841041590768004</v>
      </c>
    </row>
    <row r="62" spans="53:60" ht="12.75">
      <c r="BA62" s="254">
        <f t="shared" si="1"/>
        <v>2.4363421267903997</v>
      </c>
      <c r="BB62" s="324">
        <v>42</v>
      </c>
      <c r="BC62" s="329">
        <f t="shared" si="0"/>
        <v>0.84</v>
      </c>
      <c r="BD62" s="329">
        <f t="shared" si="2"/>
        <v>0.1451220115264</v>
      </c>
      <c r="BE62" s="329">
        <f t="shared" si="3"/>
        <v>0.01451220115264</v>
      </c>
      <c r="BF62" s="329">
        <f t="shared" si="5"/>
        <v>0.15963421267904</v>
      </c>
      <c r="BG62" s="374">
        <f t="shared" si="4"/>
        <v>1.5963421267903999</v>
      </c>
      <c r="BH62" s="329">
        <f t="shared" si="6"/>
        <v>2.4363421267903997</v>
      </c>
    </row>
    <row r="63" spans="53:60" ht="12.75">
      <c r="BA63" s="254">
        <f t="shared" si="1"/>
        <v>2.4883706459856</v>
      </c>
      <c r="BB63" s="324">
        <v>43</v>
      </c>
      <c r="BC63" s="329">
        <f t="shared" si="0"/>
        <v>0.86</v>
      </c>
      <c r="BD63" s="329">
        <f t="shared" si="2"/>
        <v>0.14803369508960001</v>
      </c>
      <c r="BE63" s="329">
        <f t="shared" si="3"/>
        <v>0.014803369508960001</v>
      </c>
      <c r="BF63" s="329">
        <f t="shared" si="5"/>
        <v>0.16283706459856</v>
      </c>
      <c r="BG63" s="374">
        <f t="shared" si="4"/>
        <v>1.6283706459856</v>
      </c>
      <c r="BH63" s="329">
        <f t="shared" si="6"/>
        <v>2.4883706459856</v>
      </c>
    </row>
    <row r="64" spans="53:60" ht="12.75">
      <c r="BA64" s="254">
        <f t="shared" si="1"/>
        <v>2.5401906283072</v>
      </c>
      <c r="BB64" s="324">
        <v>44</v>
      </c>
      <c r="BC64" s="329">
        <f t="shared" si="0"/>
        <v>0.88</v>
      </c>
      <c r="BD64" s="329">
        <f t="shared" si="2"/>
        <v>0.1509264207552</v>
      </c>
      <c r="BE64" s="329">
        <f t="shared" si="3"/>
        <v>0.01509264207552</v>
      </c>
      <c r="BF64" s="329">
        <f t="shared" si="5"/>
        <v>0.16601906283072</v>
      </c>
      <c r="BG64" s="374">
        <f t="shared" si="4"/>
        <v>1.6601906283071999</v>
      </c>
      <c r="BH64" s="329">
        <f t="shared" si="6"/>
        <v>2.5401906283072</v>
      </c>
    </row>
    <row r="65" spans="53:60" ht="12.75">
      <c r="BA65" s="254">
        <f t="shared" si="1"/>
        <v>2.5918029854</v>
      </c>
      <c r="BB65" s="324">
        <v>45</v>
      </c>
      <c r="BC65" s="329">
        <f t="shared" si="0"/>
        <v>0.9</v>
      </c>
      <c r="BD65" s="329">
        <f t="shared" si="2"/>
        <v>0.15380027140000002</v>
      </c>
      <c r="BE65" s="329">
        <f t="shared" si="3"/>
        <v>0.015380027140000002</v>
      </c>
      <c r="BF65" s="329">
        <f t="shared" si="5"/>
        <v>0.16918029854000002</v>
      </c>
      <c r="BG65" s="374">
        <f t="shared" si="4"/>
        <v>1.6918029854000003</v>
      </c>
      <c r="BH65" s="329">
        <f t="shared" si="6"/>
        <v>2.5918029854</v>
      </c>
    </row>
    <row r="66" spans="53:60" ht="12.75">
      <c r="BA66" s="254">
        <f t="shared" si="1"/>
        <v>2.6432086289088</v>
      </c>
      <c r="BB66" s="324">
        <v>46</v>
      </c>
      <c r="BC66" s="329">
        <f t="shared" si="0"/>
        <v>0.92</v>
      </c>
      <c r="BD66" s="329">
        <f t="shared" si="2"/>
        <v>0.1566553299008</v>
      </c>
      <c r="BE66" s="329">
        <f t="shared" si="3"/>
        <v>0.01566553299008</v>
      </c>
      <c r="BF66" s="329">
        <f t="shared" si="5"/>
        <v>0.17232086289088</v>
      </c>
      <c r="BG66" s="374">
        <f t="shared" si="4"/>
        <v>1.7232086289088</v>
      </c>
      <c r="BH66" s="329">
        <f t="shared" si="6"/>
        <v>2.6432086289088</v>
      </c>
    </row>
    <row r="67" spans="53:60" ht="12.75">
      <c r="BA67" s="254">
        <f t="shared" si="1"/>
        <v>2.6944084704784004</v>
      </c>
      <c r="BB67" s="324">
        <v>47</v>
      </c>
      <c r="BC67" s="329">
        <f t="shared" si="0"/>
        <v>0.9400000000000001</v>
      </c>
      <c r="BD67" s="329">
        <f t="shared" si="2"/>
        <v>0.15949167913440002</v>
      </c>
      <c r="BE67" s="329">
        <f t="shared" si="3"/>
        <v>0.01594916791344</v>
      </c>
      <c r="BF67" s="329">
        <f t="shared" si="5"/>
        <v>0.17544084704784002</v>
      </c>
      <c r="BG67" s="374">
        <f t="shared" si="4"/>
        <v>1.7544084704784002</v>
      </c>
      <c r="BH67" s="329">
        <f t="shared" si="6"/>
        <v>2.6944084704784004</v>
      </c>
    </row>
    <row r="68" spans="53:60" ht="12.75">
      <c r="BA68" s="254">
        <f t="shared" si="1"/>
        <v>2.7454034217535996</v>
      </c>
      <c r="BB68" s="324">
        <v>48</v>
      </c>
      <c r="BC68" s="329">
        <f t="shared" si="0"/>
        <v>0.96</v>
      </c>
      <c r="BD68" s="329">
        <f t="shared" si="2"/>
        <v>0.1623094019776</v>
      </c>
      <c r="BE68" s="329">
        <f t="shared" si="3"/>
        <v>0.01623094019776</v>
      </c>
      <c r="BF68" s="329">
        <f t="shared" si="5"/>
        <v>0.17854034217536</v>
      </c>
      <c r="BG68" s="374">
        <f t="shared" si="4"/>
        <v>1.7854034217536</v>
      </c>
      <c r="BH68" s="329">
        <f t="shared" si="6"/>
        <v>2.7454034217535996</v>
      </c>
    </row>
    <row r="69" spans="53:60" ht="12.75">
      <c r="BA69" s="254">
        <f t="shared" si="1"/>
        <v>2.7961943943792003</v>
      </c>
      <c r="BB69" s="324">
        <v>49</v>
      </c>
      <c r="BC69" s="329">
        <f t="shared" si="0"/>
        <v>0.98</v>
      </c>
      <c r="BD69" s="329">
        <f t="shared" si="2"/>
        <v>0.16510858130720002</v>
      </c>
      <c r="BE69" s="329">
        <f t="shared" si="3"/>
        <v>0.016510858130719997</v>
      </c>
      <c r="BF69" s="329">
        <f t="shared" si="5"/>
        <v>0.18161943943792003</v>
      </c>
      <c r="BG69" s="374">
        <f t="shared" si="4"/>
        <v>1.8161943943792003</v>
      </c>
      <c r="BH69" s="329">
        <f t="shared" si="6"/>
        <v>2.7961943943792003</v>
      </c>
    </row>
    <row r="70" spans="53:60" ht="12.75">
      <c r="BA70" s="254">
        <f t="shared" si="1"/>
        <v>2.8467823</v>
      </c>
      <c r="BB70" s="324">
        <v>50</v>
      </c>
      <c r="BC70" s="329">
        <f t="shared" si="0"/>
        <v>1</v>
      </c>
      <c r="BD70" s="329">
        <f t="shared" si="2"/>
        <v>0.1678893</v>
      </c>
      <c r="BE70" s="329">
        <f t="shared" si="3"/>
        <v>0.01678893</v>
      </c>
      <c r="BF70" s="329">
        <f t="shared" si="5"/>
        <v>0.18467823</v>
      </c>
      <c r="BG70" s="374">
        <f t="shared" si="4"/>
        <v>1.8467823</v>
      </c>
      <c r="BH70" s="329">
        <f t="shared" si="6"/>
        <v>2.8467823</v>
      </c>
    </row>
    <row r="71" spans="53:60" ht="12.75">
      <c r="BA71" s="254">
        <f t="shared" si="1"/>
        <v>2.8971680502608</v>
      </c>
      <c r="BB71" s="324">
        <v>51</v>
      </c>
      <c r="BC71" s="329">
        <f t="shared" si="0"/>
        <v>1.02</v>
      </c>
      <c r="BD71" s="329">
        <f t="shared" si="2"/>
        <v>0.1706516409328</v>
      </c>
      <c r="BE71" s="329">
        <f t="shared" si="3"/>
        <v>0.017065164093280002</v>
      </c>
      <c r="BF71" s="329">
        <f t="shared" si="5"/>
        <v>0.18771680502608</v>
      </c>
      <c r="BG71" s="374">
        <f t="shared" si="4"/>
        <v>1.8771680502608001</v>
      </c>
      <c r="BH71" s="329">
        <f t="shared" si="6"/>
        <v>2.8971680502608</v>
      </c>
    </row>
    <row r="72" spans="53:60" ht="12.75">
      <c r="BA72" s="254">
        <f t="shared" si="1"/>
        <v>2.9473525568064</v>
      </c>
      <c r="BB72" s="324">
        <v>52</v>
      </c>
      <c r="BC72" s="329">
        <f t="shared" si="0"/>
        <v>1.04</v>
      </c>
      <c r="BD72" s="329">
        <f t="shared" si="2"/>
        <v>0.17339568698240002</v>
      </c>
      <c r="BE72" s="329">
        <f t="shared" si="3"/>
        <v>0.01733956869824</v>
      </c>
      <c r="BF72" s="329">
        <f t="shared" si="5"/>
        <v>0.19073525568064</v>
      </c>
      <c r="BG72" s="374">
        <f t="shared" si="4"/>
        <v>1.9073525568064</v>
      </c>
      <c r="BH72" s="329">
        <f t="shared" si="6"/>
        <v>2.9473525568064</v>
      </c>
    </row>
    <row r="73" spans="53:60" ht="12.75">
      <c r="BA73" s="254">
        <f t="shared" si="1"/>
        <v>2.9973367312816004</v>
      </c>
      <c r="BB73" s="324">
        <v>53</v>
      </c>
      <c r="BC73" s="329">
        <f t="shared" si="0"/>
        <v>1.06</v>
      </c>
      <c r="BD73" s="329">
        <f t="shared" si="2"/>
        <v>0.1761215210256</v>
      </c>
      <c r="BE73" s="329">
        <f t="shared" si="3"/>
        <v>0.01761215210256</v>
      </c>
      <c r="BF73" s="329">
        <f t="shared" si="5"/>
        <v>0.19373367312816</v>
      </c>
      <c r="BG73" s="374">
        <f t="shared" si="4"/>
        <v>1.9373367312816</v>
      </c>
      <c r="BH73" s="329">
        <f t="shared" si="6"/>
        <v>2.9973367312816004</v>
      </c>
    </row>
    <row r="74" spans="53:60" ht="12.75">
      <c r="BA74" s="254">
        <f t="shared" si="1"/>
        <v>3.0471214853312003</v>
      </c>
      <c r="BB74" s="324">
        <v>54</v>
      </c>
      <c r="BC74" s="329">
        <f t="shared" si="0"/>
        <v>1.08</v>
      </c>
      <c r="BD74" s="329">
        <f t="shared" si="2"/>
        <v>0.17882922593920003</v>
      </c>
      <c r="BE74" s="329">
        <f t="shared" si="3"/>
        <v>0.01788292259392</v>
      </c>
      <c r="BF74" s="329">
        <f t="shared" si="5"/>
        <v>0.19671214853312002</v>
      </c>
      <c r="BG74" s="374">
        <f t="shared" si="4"/>
        <v>1.9671214853312002</v>
      </c>
      <c r="BH74" s="329">
        <f t="shared" si="6"/>
        <v>3.0471214853312003</v>
      </c>
    </row>
    <row r="75" spans="53:60" ht="12.75">
      <c r="BA75" s="254">
        <f t="shared" si="1"/>
        <v>3.0967077306000004</v>
      </c>
      <c r="BB75" s="324">
        <v>55</v>
      </c>
      <c r="BC75" s="329">
        <f t="shared" si="0"/>
        <v>1.1</v>
      </c>
      <c r="BD75" s="329">
        <f t="shared" si="2"/>
        <v>0.1815188846</v>
      </c>
      <c r="BE75" s="329">
        <f t="shared" si="3"/>
        <v>0.01815188846</v>
      </c>
      <c r="BF75" s="329">
        <f t="shared" si="5"/>
        <v>0.19967077306000003</v>
      </c>
      <c r="BG75" s="374">
        <f t="shared" si="4"/>
        <v>1.9967077306000003</v>
      </c>
      <c r="BH75" s="329">
        <f t="shared" si="6"/>
        <v>3.0967077306000004</v>
      </c>
    </row>
    <row r="76" spans="53:60" ht="12.75">
      <c r="BA76" s="254">
        <f t="shared" si="1"/>
        <v>3.1460963787328007</v>
      </c>
      <c r="BB76" s="324">
        <v>56</v>
      </c>
      <c r="BC76" s="329">
        <f t="shared" si="0"/>
        <v>1.12</v>
      </c>
      <c r="BD76" s="329">
        <f t="shared" si="2"/>
        <v>0.18419057988480003</v>
      </c>
      <c r="BE76" s="329">
        <f t="shared" si="3"/>
        <v>0.018419057988480002</v>
      </c>
      <c r="BF76" s="329">
        <f t="shared" si="5"/>
        <v>0.20260963787328004</v>
      </c>
      <c r="BG76" s="374">
        <f t="shared" si="4"/>
        <v>2.0260963787328006</v>
      </c>
      <c r="BH76" s="329">
        <f t="shared" si="6"/>
        <v>3.1460963787328007</v>
      </c>
    </row>
    <row r="77" spans="53:60" ht="12.75">
      <c r="BA77" s="254">
        <f t="shared" si="1"/>
        <v>3.1952883413744</v>
      </c>
      <c r="BB77" s="324">
        <v>57</v>
      </c>
      <c r="BC77" s="329">
        <f t="shared" si="0"/>
        <v>1.1400000000000001</v>
      </c>
      <c r="BD77" s="329">
        <f t="shared" si="2"/>
        <v>0.1868443946704</v>
      </c>
      <c r="BE77" s="329">
        <f t="shared" si="3"/>
        <v>0.01868443946704</v>
      </c>
      <c r="BF77" s="329">
        <f t="shared" si="5"/>
        <v>0.20552883413744</v>
      </c>
      <c r="BG77" s="374">
        <f t="shared" si="4"/>
        <v>2.0552883413744</v>
      </c>
      <c r="BH77" s="329">
        <f t="shared" si="6"/>
        <v>3.1952883413744</v>
      </c>
    </row>
    <row r="78" spans="53:60" ht="12.75">
      <c r="BA78" s="254">
        <f t="shared" si="1"/>
        <v>3.2442845301696</v>
      </c>
      <c r="BB78" s="324">
        <v>58</v>
      </c>
      <c r="BC78" s="329">
        <f t="shared" si="0"/>
        <v>1.16</v>
      </c>
      <c r="BD78" s="329">
        <f t="shared" si="2"/>
        <v>0.1894804118336</v>
      </c>
      <c r="BE78" s="329">
        <f t="shared" si="3"/>
        <v>0.01894804118336</v>
      </c>
      <c r="BF78" s="329">
        <f t="shared" si="5"/>
        <v>0.20842845301696</v>
      </c>
      <c r="BG78" s="374">
        <f t="shared" si="4"/>
        <v>2.0842845301696</v>
      </c>
      <c r="BH78" s="329">
        <f t="shared" si="6"/>
        <v>3.2442845301696</v>
      </c>
    </row>
    <row r="79" spans="53:60" ht="12.75">
      <c r="BA79" s="254">
        <f t="shared" si="1"/>
        <v>3.2930858567631995</v>
      </c>
      <c r="BB79" s="324">
        <v>59</v>
      </c>
      <c r="BC79" s="329">
        <f t="shared" si="0"/>
        <v>1.18</v>
      </c>
      <c r="BD79" s="329">
        <f t="shared" si="2"/>
        <v>0.19209871425119998</v>
      </c>
      <c r="BE79" s="329">
        <f t="shared" si="3"/>
        <v>0.01920987142512</v>
      </c>
      <c r="BF79" s="329">
        <f t="shared" si="5"/>
        <v>0.21130858567632</v>
      </c>
      <c r="BG79" s="374">
        <f t="shared" si="4"/>
        <v>2.1130858567632</v>
      </c>
      <c r="BH79" s="329">
        <f t="shared" si="6"/>
        <v>3.2930858567631995</v>
      </c>
    </row>
    <row r="80" spans="53:60" ht="12.75">
      <c r="BA80" s="254">
        <f t="shared" si="1"/>
        <v>3.3416932328</v>
      </c>
      <c r="BB80" s="324">
        <v>60</v>
      </c>
      <c r="BC80" s="329">
        <f t="shared" si="0"/>
        <v>1.2</v>
      </c>
      <c r="BD80" s="329">
        <f t="shared" si="2"/>
        <v>0.1946993848</v>
      </c>
      <c r="BE80" s="329">
        <f t="shared" si="3"/>
        <v>0.019469938479999997</v>
      </c>
      <c r="BF80" s="329">
        <f t="shared" si="5"/>
        <v>0.21416932328000002</v>
      </c>
      <c r="BG80" s="374">
        <f t="shared" si="4"/>
        <v>2.1416932328000002</v>
      </c>
      <c r="BH80" s="329">
        <f t="shared" si="6"/>
        <v>3.3416932328</v>
      </c>
    </row>
    <row r="81" spans="53:60" ht="12.75">
      <c r="BA81" s="254">
        <f t="shared" si="1"/>
        <v>3.3901075699248002</v>
      </c>
      <c r="BB81" s="324">
        <v>61</v>
      </c>
      <c r="BC81" s="329">
        <f t="shared" si="0"/>
        <v>1.22</v>
      </c>
      <c r="BD81" s="329">
        <f t="shared" si="2"/>
        <v>0.1972825063568</v>
      </c>
      <c r="BE81" s="329">
        <f t="shared" si="3"/>
        <v>0.01972825063568</v>
      </c>
      <c r="BF81" s="329">
        <f t="shared" si="5"/>
        <v>0.21701075699248001</v>
      </c>
      <c r="BG81" s="374">
        <f t="shared" si="4"/>
        <v>2.1701075699248</v>
      </c>
      <c r="BH81" s="329">
        <f t="shared" si="6"/>
        <v>3.3901075699248002</v>
      </c>
    </row>
    <row r="82" spans="53:60" ht="12.75">
      <c r="BA82" s="254">
        <f t="shared" si="1"/>
        <v>3.4383297797824</v>
      </c>
      <c r="BB82" s="324">
        <v>62</v>
      </c>
      <c r="BC82" s="329">
        <f t="shared" si="0"/>
        <v>1.24</v>
      </c>
      <c r="BD82" s="329">
        <f t="shared" si="2"/>
        <v>0.1998481617984</v>
      </c>
      <c r="BE82" s="329">
        <f t="shared" si="3"/>
        <v>0.01998481617984</v>
      </c>
      <c r="BF82" s="329">
        <f t="shared" si="5"/>
        <v>0.21983297797824</v>
      </c>
      <c r="BG82" s="374">
        <f t="shared" si="4"/>
        <v>2.1983297797824</v>
      </c>
      <c r="BH82" s="329">
        <f t="shared" si="6"/>
        <v>3.4383297797824</v>
      </c>
    </row>
    <row r="83" spans="53:60" ht="12.75">
      <c r="BA83" s="254">
        <f t="shared" si="1"/>
        <v>3.4863607740175997</v>
      </c>
      <c r="BB83" s="324">
        <v>63</v>
      </c>
      <c r="BC83" s="329">
        <f t="shared" si="0"/>
        <v>1.26</v>
      </c>
      <c r="BD83" s="329">
        <f t="shared" si="2"/>
        <v>0.2023964340016</v>
      </c>
      <c r="BE83" s="329">
        <f t="shared" si="3"/>
        <v>0.02023964340016</v>
      </c>
      <c r="BF83" s="329">
        <f t="shared" si="5"/>
        <v>0.22263607740176</v>
      </c>
      <c r="BG83" s="374">
        <f t="shared" si="4"/>
        <v>2.2263607740176</v>
      </c>
      <c r="BH83" s="329">
        <f t="shared" si="6"/>
        <v>3.4863607740175997</v>
      </c>
    </row>
    <row r="84" spans="53:60" ht="12.75">
      <c r="BA84" s="254">
        <f t="shared" si="1"/>
        <v>3.5342014642752</v>
      </c>
      <c r="BB84" s="324">
        <v>64</v>
      </c>
      <c r="BC84" s="329">
        <f aca="true" t="shared" si="7" ref="BC84:BC147">BB84*$BB$18</f>
        <v>1.28</v>
      </c>
      <c r="BD84" s="329">
        <f t="shared" si="2"/>
        <v>0.2049274058432</v>
      </c>
      <c r="BE84" s="329">
        <f t="shared" si="3"/>
        <v>0.020492740584319998</v>
      </c>
      <c r="BF84" s="329">
        <f t="shared" si="5"/>
        <v>0.22542014642751998</v>
      </c>
      <c r="BG84" s="374">
        <f t="shared" si="4"/>
        <v>2.2542014642751997</v>
      </c>
      <c r="BH84" s="329">
        <f t="shared" si="6"/>
        <v>3.5342014642752</v>
      </c>
    </row>
    <row r="85" spans="53:60" ht="12.75">
      <c r="BA85" s="254">
        <f aca="true" t="shared" si="8" ref="BA85:BA148">BH85</f>
        <v>3.5818527622000005</v>
      </c>
      <c r="BB85" s="324">
        <v>65</v>
      </c>
      <c r="BC85" s="329">
        <f t="shared" si="7"/>
        <v>1.3</v>
      </c>
      <c r="BD85" s="329">
        <f aca="true" t="shared" si="9" ref="BD85:BD148">$BD$8*BC85^3+$BD$9*BC85^2+$BD$10*BC85+$BD$11</f>
        <v>0.20744116020000003</v>
      </c>
      <c r="BE85" s="329">
        <f aca="true" t="shared" si="10" ref="BE85:BE148">$BG$8*BC85^3+$BG$9*BC85^2+$BG$10*BC85+$BG$11</f>
        <v>0.02074411602</v>
      </c>
      <c r="BF85" s="329">
        <f t="shared" si="5"/>
        <v>0.22818527622000004</v>
      </c>
      <c r="BG85" s="374">
        <f aca="true" t="shared" si="11" ref="BG85:BG106">$G$20*BF85</f>
        <v>2.2818527622</v>
      </c>
      <c r="BH85" s="329">
        <f t="shared" si="6"/>
        <v>3.5818527622000005</v>
      </c>
    </row>
    <row r="86" spans="53:60" ht="12.75">
      <c r="BA86" s="254">
        <f t="shared" si="8"/>
        <v>3.6293155794368</v>
      </c>
      <c r="BB86" s="324">
        <v>66</v>
      </c>
      <c r="BC86" s="329">
        <f t="shared" si="7"/>
        <v>1.32</v>
      </c>
      <c r="BD86" s="329">
        <f t="shared" si="9"/>
        <v>0.2099377799488</v>
      </c>
      <c r="BE86" s="329">
        <f t="shared" si="10"/>
        <v>0.02099377799488</v>
      </c>
      <c r="BF86" s="329">
        <f t="shared" si="5"/>
        <v>0.23093155794368</v>
      </c>
      <c r="BG86" s="374">
        <f t="shared" si="11"/>
        <v>2.3093155794368</v>
      </c>
      <c r="BH86" s="329">
        <f t="shared" si="6"/>
        <v>3.6293155794368</v>
      </c>
    </row>
    <row r="87" spans="53:60" ht="12.75">
      <c r="BA87" s="254">
        <f t="shared" si="8"/>
        <v>3.6765908276304007</v>
      </c>
      <c r="BB87" s="324">
        <v>67</v>
      </c>
      <c r="BC87" s="329">
        <f t="shared" si="7"/>
        <v>1.34</v>
      </c>
      <c r="BD87" s="329">
        <f t="shared" si="9"/>
        <v>0.21241734796640002</v>
      </c>
      <c r="BE87" s="329">
        <f t="shared" si="10"/>
        <v>0.021241734796640002</v>
      </c>
      <c r="BF87" s="329">
        <f t="shared" si="5"/>
        <v>0.23365908276304004</v>
      </c>
      <c r="BG87" s="374">
        <f t="shared" si="11"/>
        <v>2.3365908276304004</v>
      </c>
      <c r="BH87" s="329">
        <f t="shared" si="6"/>
        <v>3.6765908276304007</v>
      </c>
    </row>
    <row r="88" spans="53:60" ht="12.75">
      <c r="BA88" s="254">
        <f t="shared" si="8"/>
        <v>3.7236794184256006</v>
      </c>
      <c r="BB88" s="324">
        <v>68</v>
      </c>
      <c r="BC88" s="329">
        <f t="shared" si="7"/>
        <v>1.36</v>
      </c>
      <c r="BD88" s="329">
        <f t="shared" si="9"/>
        <v>0.21487994712960004</v>
      </c>
      <c r="BE88" s="329">
        <f t="shared" si="10"/>
        <v>0.02148799471296</v>
      </c>
      <c r="BF88" s="329">
        <f t="shared" si="5"/>
        <v>0.23636794184256005</v>
      </c>
      <c r="BG88" s="374">
        <f t="shared" si="11"/>
        <v>2.3636794184256003</v>
      </c>
      <c r="BH88" s="329">
        <f t="shared" si="6"/>
        <v>3.7236794184256006</v>
      </c>
    </row>
    <row r="89" spans="53:60" ht="12.75">
      <c r="BA89" s="254">
        <f t="shared" si="8"/>
        <v>3.7705822634672</v>
      </c>
      <c r="BB89" s="324">
        <v>69</v>
      </c>
      <c r="BC89" s="329">
        <f t="shared" si="7"/>
        <v>1.3800000000000001</v>
      </c>
      <c r="BD89" s="329">
        <f t="shared" si="9"/>
        <v>0.2173256603152</v>
      </c>
      <c r="BE89" s="329">
        <f t="shared" si="10"/>
        <v>0.02173256603152</v>
      </c>
      <c r="BF89" s="329">
        <f aca="true" t="shared" si="12" ref="BF89:BF106">BD89+BE89</f>
        <v>0.23905822634672</v>
      </c>
      <c r="BG89" s="374">
        <f t="shared" si="11"/>
        <v>2.3905822634672</v>
      </c>
      <c r="BH89" s="329">
        <f aca="true" t="shared" si="13" ref="BH89:BH106">BC89+BG89</f>
        <v>3.7705822634672</v>
      </c>
    </row>
    <row r="90" spans="53:60" ht="12.75">
      <c r="BA90" s="254">
        <f t="shared" si="8"/>
        <v>3.817300274400001</v>
      </c>
      <c r="BB90" s="324">
        <v>70</v>
      </c>
      <c r="BC90" s="329">
        <f t="shared" si="7"/>
        <v>1.4000000000000001</v>
      </c>
      <c r="BD90" s="329">
        <f t="shared" si="9"/>
        <v>0.21975457040000004</v>
      </c>
      <c r="BE90" s="329">
        <f t="shared" si="10"/>
        <v>0.021975457040000004</v>
      </c>
      <c r="BF90" s="329">
        <f t="shared" si="12"/>
        <v>0.24173002744000005</v>
      </c>
      <c r="BG90" s="374">
        <f t="shared" si="11"/>
        <v>2.4173002744000005</v>
      </c>
      <c r="BH90" s="329">
        <f t="shared" si="13"/>
        <v>3.817300274400001</v>
      </c>
    </row>
    <row r="91" spans="53:60" ht="12.75">
      <c r="BA91" s="254">
        <f t="shared" si="8"/>
        <v>3.8638343628688</v>
      </c>
      <c r="BB91" s="324">
        <v>71</v>
      </c>
      <c r="BC91" s="329">
        <f t="shared" si="7"/>
        <v>1.42</v>
      </c>
      <c r="BD91" s="329">
        <f t="shared" si="9"/>
        <v>0.2221667602608</v>
      </c>
      <c r="BE91" s="329">
        <f t="shared" si="10"/>
        <v>0.022216676026079997</v>
      </c>
      <c r="BF91" s="329">
        <f t="shared" si="12"/>
        <v>0.24438343628688</v>
      </c>
      <c r="BG91" s="374">
        <f t="shared" si="11"/>
        <v>2.4438343628688</v>
      </c>
      <c r="BH91" s="329">
        <f t="shared" si="13"/>
        <v>3.8638343628688</v>
      </c>
    </row>
    <row r="92" spans="53:60" ht="12.75">
      <c r="BA92" s="254">
        <f t="shared" si="8"/>
        <v>3.9101854405184002</v>
      </c>
      <c r="BB92" s="324">
        <v>72</v>
      </c>
      <c r="BC92" s="329">
        <f t="shared" si="7"/>
        <v>1.44</v>
      </c>
      <c r="BD92" s="329">
        <f t="shared" si="9"/>
        <v>0.22456231277440003</v>
      </c>
      <c r="BE92" s="329">
        <f t="shared" si="10"/>
        <v>0.022456231277439998</v>
      </c>
      <c r="BF92" s="329">
        <f t="shared" si="12"/>
        <v>0.24701854405184004</v>
      </c>
      <c r="BG92" s="374">
        <f t="shared" si="11"/>
        <v>2.4701854405184003</v>
      </c>
      <c r="BH92" s="329">
        <f t="shared" si="13"/>
        <v>3.9101854405184002</v>
      </c>
    </row>
    <row r="93" spans="53:60" ht="12.75">
      <c r="BA93" s="254">
        <f t="shared" si="8"/>
        <v>3.9563544189936</v>
      </c>
      <c r="BB93" s="324">
        <v>73</v>
      </c>
      <c r="BC93" s="329">
        <f t="shared" si="7"/>
        <v>1.46</v>
      </c>
      <c r="BD93" s="329">
        <f t="shared" si="9"/>
        <v>0.2269413108176</v>
      </c>
      <c r="BE93" s="329">
        <f t="shared" si="10"/>
        <v>0.02269413108176</v>
      </c>
      <c r="BF93" s="329">
        <f t="shared" si="12"/>
        <v>0.24963544189936</v>
      </c>
      <c r="BG93" s="374">
        <f t="shared" si="11"/>
        <v>2.4963544189936</v>
      </c>
      <c r="BH93" s="329">
        <f t="shared" si="13"/>
        <v>3.9563544189936</v>
      </c>
    </row>
    <row r="94" spans="53:60" ht="12.75">
      <c r="BA94" s="254">
        <f t="shared" si="8"/>
        <v>4.002342209939201</v>
      </c>
      <c r="BB94" s="324">
        <v>74</v>
      </c>
      <c r="BC94" s="329">
        <f t="shared" si="7"/>
        <v>1.48</v>
      </c>
      <c r="BD94" s="329">
        <f t="shared" si="9"/>
        <v>0.22930383726720002</v>
      </c>
      <c r="BE94" s="329">
        <f t="shared" si="10"/>
        <v>0.02293038372672</v>
      </c>
      <c r="BF94" s="329">
        <f t="shared" si="12"/>
        <v>0.25223422099392</v>
      </c>
      <c r="BG94" s="374">
        <f t="shared" si="11"/>
        <v>2.5223422099392003</v>
      </c>
      <c r="BH94" s="329">
        <f t="shared" si="13"/>
        <v>4.002342209939201</v>
      </c>
    </row>
    <row r="95" spans="53:60" ht="12.75">
      <c r="BA95" s="254">
        <f t="shared" si="8"/>
        <v>4.048149725</v>
      </c>
      <c r="BB95" s="324">
        <v>75</v>
      </c>
      <c r="BC95" s="329">
        <f t="shared" si="7"/>
        <v>1.5</v>
      </c>
      <c r="BD95" s="329">
        <f t="shared" si="9"/>
        <v>0.23164997500000004</v>
      </c>
      <c r="BE95" s="329">
        <f t="shared" si="10"/>
        <v>0.0231649975</v>
      </c>
      <c r="BF95" s="329">
        <f t="shared" si="12"/>
        <v>0.2548149725</v>
      </c>
      <c r="BG95" s="374">
        <f t="shared" si="11"/>
        <v>2.548149725</v>
      </c>
      <c r="BH95" s="329">
        <f t="shared" si="13"/>
        <v>4.048149725</v>
      </c>
    </row>
    <row r="96" spans="53:60" ht="12.75">
      <c r="BA96" s="254">
        <f t="shared" si="8"/>
        <v>4.0937778758208</v>
      </c>
      <c r="BB96" s="324">
        <v>76</v>
      </c>
      <c r="BC96" s="329">
        <f t="shared" si="7"/>
        <v>1.52</v>
      </c>
      <c r="BD96" s="329">
        <f t="shared" si="9"/>
        <v>0.23397980689279999</v>
      </c>
      <c r="BE96" s="329">
        <f t="shared" si="10"/>
        <v>0.02339798068928</v>
      </c>
      <c r="BF96" s="329">
        <f t="shared" si="12"/>
        <v>0.25737778758207996</v>
      </c>
      <c r="BG96" s="374">
        <f t="shared" si="11"/>
        <v>2.5737778758207996</v>
      </c>
      <c r="BH96" s="329">
        <f t="shared" si="13"/>
        <v>4.0937778758208</v>
      </c>
    </row>
    <row r="97" spans="53:60" ht="12.75">
      <c r="BA97" s="254">
        <f t="shared" si="8"/>
        <v>4.1392275740464</v>
      </c>
      <c r="BB97" s="324">
        <v>77</v>
      </c>
      <c r="BC97" s="329">
        <f t="shared" si="7"/>
        <v>1.54</v>
      </c>
      <c r="BD97" s="329">
        <f t="shared" si="9"/>
        <v>0.23629341582240002</v>
      </c>
      <c r="BE97" s="329">
        <f t="shared" si="10"/>
        <v>0.02362934158224</v>
      </c>
      <c r="BF97" s="329">
        <f t="shared" si="12"/>
        <v>0.25992275740464</v>
      </c>
      <c r="BG97" s="374">
        <f t="shared" si="11"/>
        <v>2.5992275740463997</v>
      </c>
      <c r="BH97" s="329">
        <f t="shared" si="13"/>
        <v>4.1392275740464</v>
      </c>
    </row>
    <row r="98" spans="53:60" ht="12.75">
      <c r="BA98" s="254">
        <f t="shared" si="8"/>
        <v>4.1844997313215995</v>
      </c>
      <c r="BB98" s="324">
        <v>78</v>
      </c>
      <c r="BC98" s="329">
        <f t="shared" si="7"/>
        <v>1.56</v>
      </c>
      <c r="BD98" s="329">
        <f t="shared" si="9"/>
        <v>0.23859088466560002</v>
      </c>
      <c r="BE98" s="329">
        <f t="shared" si="10"/>
        <v>0.02385908846656</v>
      </c>
      <c r="BF98" s="329">
        <f t="shared" si="12"/>
        <v>0.26244997313216</v>
      </c>
      <c r="BG98" s="374">
        <f t="shared" si="11"/>
        <v>2.6244997313216</v>
      </c>
      <c r="BH98" s="329">
        <f t="shared" si="13"/>
        <v>4.1844997313215995</v>
      </c>
    </row>
    <row r="99" spans="53:60" ht="12.75">
      <c r="BA99" s="254">
        <f t="shared" si="8"/>
        <v>4.2295952592912</v>
      </c>
      <c r="BB99" s="324">
        <v>79</v>
      </c>
      <c r="BC99" s="329">
        <f t="shared" si="7"/>
        <v>1.58</v>
      </c>
      <c r="BD99" s="329">
        <f t="shared" si="9"/>
        <v>0.24087229629920004</v>
      </c>
      <c r="BE99" s="329">
        <f t="shared" si="10"/>
        <v>0.02408722962992</v>
      </c>
      <c r="BF99" s="329">
        <f t="shared" si="12"/>
        <v>0.26495952592912003</v>
      </c>
      <c r="BG99" s="374">
        <f t="shared" si="11"/>
        <v>2.6495952592912</v>
      </c>
      <c r="BH99" s="329">
        <f t="shared" si="13"/>
        <v>4.2295952592912</v>
      </c>
    </row>
    <row r="100" spans="53:60" ht="12.75">
      <c r="BA100" s="254">
        <f t="shared" si="8"/>
        <v>4.2745150696</v>
      </c>
      <c r="BB100" s="324">
        <v>80</v>
      </c>
      <c r="BC100" s="329">
        <f t="shared" si="7"/>
        <v>1.6</v>
      </c>
      <c r="BD100" s="329">
        <f t="shared" si="9"/>
        <v>0.2431377336</v>
      </c>
      <c r="BE100" s="329">
        <f t="shared" si="10"/>
        <v>0.024313773360000002</v>
      </c>
      <c r="BF100" s="329">
        <f t="shared" si="12"/>
        <v>0.26745150696</v>
      </c>
      <c r="BG100" s="374">
        <f t="shared" si="11"/>
        <v>2.6745150696</v>
      </c>
      <c r="BH100" s="329">
        <f t="shared" si="13"/>
        <v>4.2745150696</v>
      </c>
    </row>
    <row r="101" spans="53:60" ht="12.75">
      <c r="BA101" s="254">
        <f t="shared" si="8"/>
        <v>4.3192600738928</v>
      </c>
      <c r="BB101" s="324">
        <v>81</v>
      </c>
      <c r="BC101" s="329">
        <f t="shared" si="7"/>
        <v>1.62</v>
      </c>
      <c r="BD101" s="329">
        <f t="shared" si="9"/>
        <v>0.24538727944480002</v>
      </c>
      <c r="BE101" s="329">
        <f t="shared" si="10"/>
        <v>0.02453872794448</v>
      </c>
      <c r="BF101" s="329">
        <f t="shared" si="12"/>
        <v>0.26992600738928</v>
      </c>
      <c r="BG101" s="374">
        <f t="shared" si="11"/>
        <v>2.6992600738928</v>
      </c>
      <c r="BH101" s="329">
        <f t="shared" si="13"/>
        <v>4.3192600738928</v>
      </c>
    </row>
    <row r="102" spans="53:60" ht="12.75">
      <c r="BA102" s="254">
        <f t="shared" si="8"/>
        <v>4.3638311838144</v>
      </c>
      <c r="BB102" s="324">
        <v>82</v>
      </c>
      <c r="BC102" s="329">
        <f t="shared" si="7"/>
        <v>1.6400000000000001</v>
      </c>
      <c r="BD102" s="329">
        <f t="shared" si="9"/>
        <v>0.24762101671040002</v>
      </c>
      <c r="BE102" s="329">
        <f t="shared" si="10"/>
        <v>0.024762101671040003</v>
      </c>
      <c r="BF102" s="329">
        <f t="shared" si="12"/>
        <v>0.27238311838144</v>
      </c>
      <c r="BG102" s="374">
        <f t="shared" si="11"/>
        <v>2.7238311838144003</v>
      </c>
      <c r="BH102" s="329">
        <f t="shared" si="13"/>
        <v>4.3638311838144</v>
      </c>
    </row>
    <row r="103" spans="53:60" ht="12.75">
      <c r="BA103" s="254">
        <f t="shared" si="8"/>
        <v>4.408229311009601</v>
      </c>
      <c r="BB103" s="324">
        <v>83</v>
      </c>
      <c r="BC103" s="329">
        <f t="shared" si="7"/>
        <v>1.6600000000000001</v>
      </c>
      <c r="BD103" s="329">
        <f t="shared" si="9"/>
        <v>0.24983902827360002</v>
      </c>
      <c r="BE103" s="329">
        <f t="shared" si="10"/>
        <v>0.024983902827360002</v>
      </c>
      <c r="BF103" s="329">
        <f t="shared" si="12"/>
        <v>0.27482293110096</v>
      </c>
      <c r="BG103" s="374">
        <f t="shared" si="11"/>
        <v>2.7482293110096</v>
      </c>
      <c r="BH103" s="329">
        <f t="shared" si="13"/>
        <v>4.408229311009601</v>
      </c>
    </row>
    <row r="104" spans="53:60" ht="12.75">
      <c r="BA104" s="254">
        <f t="shared" si="8"/>
        <v>4.4524553671232</v>
      </c>
      <c r="BB104" s="324">
        <v>84</v>
      </c>
      <c r="BC104" s="329">
        <f t="shared" si="7"/>
        <v>1.68</v>
      </c>
      <c r="BD104" s="329">
        <f t="shared" si="9"/>
        <v>0.2520413970112</v>
      </c>
      <c r="BE104" s="329">
        <f t="shared" si="10"/>
        <v>0.025204139701119996</v>
      </c>
      <c r="BF104" s="329">
        <f t="shared" si="12"/>
        <v>0.27724553671232</v>
      </c>
      <c r="BG104" s="374">
        <f t="shared" si="11"/>
        <v>2.7724553671232</v>
      </c>
      <c r="BH104" s="329">
        <f t="shared" si="13"/>
        <v>4.4524553671232</v>
      </c>
    </row>
    <row r="105" spans="53:60" ht="12.75">
      <c r="BA105" s="254">
        <f t="shared" si="8"/>
        <v>4.4965102638</v>
      </c>
      <c r="BB105" s="324">
        <v>85</v>
      </c>
      <c r="BC105" s="329">
        <f t="shared" si="7"/>
        <v>1.7</v>
      </c>
      <c r="BD105" s="329">
        <f t="shared" si="9"/>
        <v>0.25422820580000005</v>
      </c>
      <c r="BE105" s="329">
        <f t="shared" si="10"/>
        <v>0.025422820579999998</v>
      </c>
      <c r="BF105" s="329">
        <f t="shared" si="12"/>
        <v>0.27965102638000006</v>
      </c>
      <c r="BG105" s="374">
        <f t="shared" si="11"/>
        <v>2.7965102638000006</v>
      </c>
      <c r="BH105" s="329">
        <f t="shared" si="13"/>
        <v>4.4965102638</v>
      </c>
    </row>
    <row r="106" spans="53:60" ht="12.75">
      <c r="BA106" s="254">
        <f t="shared" si="8"/>
        <v>4.540394912684801</v>
      </c>
      <c r="BB106" s="324">
        <v>86</v>
      </c>
      <c r="BC106" s="329">
        <f t="shared" si="7"/>
        <v>1.72</v>
      </c>
      <c r="BD106" s="329">
        <f t="shared" si="9"/>
        <v>0.25639953751680006</v>
      </c>
      <c r="BE106" s="329">
        <f t="shared" si="10"/>
        <v>0.025639953751680003</v>
      </c>
      <c r="BF106" s="329">
        <f t="shared" si="12"/>
        <v>0.28203949126848005</v>
      </c>
      <c r="BG106" s="374">
        <f t="shared" si="11"/>
        <v>2.8203949126848005</v>
      </c>
      <c r="BH106" s="329">
        <f t="shared" si="13"/>
        <v>4.540394912684801</v>
      </c>
    </row>
    <row r="107" spans="53:60" ht="12.75">
      <c r="BA107" s="254">
        <f t="shared" si="8"/>
        <v>4.584110225422401</v>
      </c>
      <c r="BB107" s="324">
        <v>87</v>
      </c>
      <c r="BC107" s="329">
        <f t="shared" si="7"/>
        <v>1.74</v>
      </c>
      <c r="BD107" s="329">
        <f t="shared" si="9"/>
        <v>0.25855547503840004</v>
      </c>
      <c r="BE107" s="329">
        <f t="shared" si="10"/>
        <v>0.025855547503840004</v>
      </c>
      <c r="BF107" s="329">
        <f>BD107+BE107</f>
        <v>0.28441102254224004</v>
      </c>
      <c r="BG107" s="374">
        <f>$G$20*BF107</f>
        <v>2.8441102254224004</v>
      </c>
      <c r="BH107" s="329">
        <f>BC107+BG107</f>
        <v>4.584110225422401</v>
      </c>
    </row>
    <row r="108" spans="53:60" ht="12.75">
      <c r="BA108" s="254">
        <f t="shared" si="8"/>
        <v>4.6276571136576</v>
      </c>
      <c r="BB108" s="324">
        <v>88</v>
      </c>
      <c r="BC108" s="329">
        <f t="shared" si="7"/>
        <v>1.76</v>
      </c>
      <c r="BD108" s="329">
        <f t="shared" si="9"/>
        <v>0.26069610124160003</v>
      </c>
      <c r="BE108" s="329">
        <f t="shared" si="10"/>
        <v>0.026069610124159998</v>
      </c>
      <c r="BF108" s="329">
        <f aca="true" t="shared" si="14" ref="BF108:BF119">BD108+BE108</f>
        <v>0.28676571136576</v>
      </c>
      <c r="BG108" s="374">
        <f aca="true" t="shared" si="15" ref="BG108:BG171">$G$20*BF108</f>
        <v>2.8676571136576</v>
      </c>
      <c r="BH108" s="329">
        <f aca="true" t="shared" si="16" ref="BH108:BH119">BC108+BG108</f>
        <v>4.6276571136576</v>
      </c>
    </row>
    <row r="109" spans="53:60" ht="12.75">
      <c r="BA109" s="254">
        <f t="shared" si="8"/>
        <v>4.671036489035201</v>
      </c>
      <c r="BB109" s="324">
        <v>89</v>
      </c>
      <c r="BC109" s="329">
        <f t="shared" si="7"/>
        <v>1.78</v>
      </c>
      <c r="BD109" s="329">
        <f t="shared" si="9"/>
        <v>0.2628214990032</v>
      </c>
      <c r="BE109" s="329">
        <f t="shared" si="10"/>
        <v>0.026282149900319997</v>
      </c>
      <c r="BF109" s="329">
        <f t="shared" si="14"/>
        <v>0.28910364890352</v>
      </c>
      <c r="BG109" s="374">
        <f t="shared" si="15"/>
        <v>2.8910364890352005</v>
      </c>
      <c r="BH109" s="329">
        <f t="shared" si="16"/>
        <v>4.671036489035201</v>
      </c>
    </row>
    <row r="110" spans="53:60" ht="12.75">
      <c r="BA110" s="254">
        <f t="shared" si="8"/>
        <v>4.7142492632</v>
      </c>
      <c r="BB110" s="324">
        <v>90</v>
      </c>
      <c r="BC110" s="329">
        <f t="shared" si="7"/>
        <v>1.8</v>
      </c>
      <c r="BD110" s="329">
        <f t="shared" si="9"/>
        <v>0.26493175120000007</v>
      </c>
      <c r="BE110" s="329">
        <f t="shared" si="10"/>
        <v>0.02649317512</v>
      </c>
      <c r="BF110" s="329">
        <f t="shared" si="14"/>
        <v>0.29142492632000006</v>
      </c>
      <c r="BG110" s="374">
        <f t="shared" si="15"/>
        <v>2.9142492632000003</v>
      </c>
      <c r="BH110" s="329">
        <f t="shared" si="16"/>
        <v>4.7142492632</v>
      </c>
    </row>
    <row r="111" spans="53:60" ht="12.75">
      <c r="BA111" s="254">
        <f t="shared" si="8"/>
        <v>4.7572963477968</v>
      </c>
      <c r="BB111" s="324">
        <v>91</v>
      </c>
      <c r="BC111" s="329">
        <f t="shared" si="7"/>
        <v>1.82</v>
      </c>
      <c r="BD111" s="329">
        <f t="shared" si="9"/>
        <v>0.2670269407088</v>
      </c>
      <c r="BE111" s="329">
        <f t="shared" si="10"/>
        <v>0.026702694070880002</v>
      </c>
      <c r="BF111" s="329">
        <f t="shared" si="14"/>
        <v>0.29372963477968</v>
      </c>
      <c r="BG111" s="374">
        <f t="shared" si="15"/>
        <v>2.9372963477968</v>
      </c>
      <c r="BH111" s="329">
        <f t="shared" si="16"/>
        <v>4.7572963477968</v>
      </c>
    </row>
    <row r="112" spans="53:60" ht="12.75">
      <c r="BA112" s="254">
        <f t="shared" si="8"/>
        <v>4.8001786544704</v>
      </c>
      <c r="BB112" s="324">
        <v>92</v>
      </c>
      <c r="BC112" s="329">
        <f t="shared" si="7"/>
        <v>1.84</v>
      </c>
      <c r="BD112" s="329">
        <f t="shared" si="9"/>
        <v>0.26910715040640004</v>
      </c>
      <c r="BE112" s="329">
        <f t="shared" si="10"/>
        <v>0.02691071504064</v>
      </c>
      <c r="BF112" s="329">
        <f t="shared" si="14"/>
        <v>0.29601786544704006</v>
      </c>
      <c r="BG112" s="374">
        <f t="shared" si="15"/>
        <v>2.9601786544704005</v>
      </c>
      <c r="BH112" s="329">
        <f t="shared" si="16"/>
        <v>4.8001786544704</v>
      </c>
    </row>
    <row r="113" spans="53:60" ht="12.75">
      <c r="BA113" s="254">
        <f t="shared" si="8"/>
        <v>4.8428970948656005</v>
      </c>
      <c r="BB113" s="324">
        <v>93</v>
      </c>
      <c r="BC113" s="329">
        <f t="shared" si="7"/>
        <v>1.86</v>
      </c>
      <c r="BD113" s="329">
        <f t="shared" si="9"/>
        <v>0.27117246316960003</v>
      </c>
      <c r="BE113" s="329">
        <f t="shared" si="10"/>
        <v>0.027117246316959998</v>
      </c>
      <c r="BF113" s="329">
        <f t="shared" si="14"/>
        <v>0.29828970948656003</v>
      </c>
      <c r="BG113" s="374">
        <f t="shared" si="15"/>
        <v>2.9828970948656</v>
      </c>
      <c r="BH113" s="329">
        <f t="shared" si="16"/>
        <v>4.8428970948656005</v>
      </c>
    </row>
    <row r="114" spans="53:60" ht="12.75">
      <c r="BA114" s="254">
        <f t="shared" si="8"/>
        <v>4.8854525806272004</v>
      </c>
      <c r="BB114" s="324">
        <v>94</v>
      </c>
      <c r="BC114" s="329">
        <f t="shared" si="7"/>
        <v>1.8800000000000001</v>
      </c>
      <c r="BD114" s="329">
        <f t="shared" si="9"/>
        <v>0.2732229618752</v>
      </c>
      <c r="BE114" s="329">
        <f t="shared" si="10"/>
        <v>0.027322296187520002</v>
      </c>
      <c r="BF114" s="329">
        <f t="shared" si="14"/>
        <v>0.30054525806272003</v>
      </c>
      <c r="BG114" s="374">
        <f t="shared" si="15"/>
        <v>3.0054525806272006</v>
      </c>
      <c r="BH114" s="329">
        <f t="shared" si="16"/>
        <v>4.8854525806272004</v>
      </c>
    </row>
    <row r="115" spans="53:60" ht="12.75">
      <c r="BA115" s="254">
        <f t="shared" si="8"/>
        <v>4.927846023400001</v>
      </c>
      <c r="BB115" s="324">
        <v>95</v>
      </c>
      <c r="BC115" s="329">
        <f t="shared" si="7"/>
        <v>1.9000000000000001</v>
      </c>
      <c r="BD115" s="329">
        <f t="shared" si="9"/>
        <v>0.27525872940000007</v>
      </c>
      <c r="BE115" s="329">
        <f t="shared" si="10"/>
        <v>0.027525872940000005</v>
      </c>
      <c r="BF115" s="329">
        <f t="shared" si="14"/>
        <v>0.3027846023400001</v>
      </c>
      <c r="BG115" s="374">
        <f t="shared" si="15"/>
        <v>3.027846023400001</v>
      </c>
      <c r="BH115" s="329">
        <f t="shared" si="16"/>
        <v>4.927846023400001</v>
      </c>
    </row>
    <row r="116" spans="53:60" ht="12.75">
      <c r="BA116" s="254">
        <f t="shared" si="8"/>
        <v>4.9700783348288</v>
      </c>
      <c r="BB116" s="324">
        <v>96</v>
      </c>
      <c r="BC116" s="329">
        <f t="shared" si="7"/>
        <v>1.92</v>
      </c>
      <c r="BD116" s="329">
        <f t="shared" si="9"/>
        <v>0.2772798486208</v>
      </c>
      <c r="BE116" s="329">
        <f t="shared" si="10"/>
        <v>0.027727984862080002</v>
      </c>
      <c r="BF116" s="329">
        <f t="shared" si="14"/>
        <v>0.30500783348288</v>
      </c>
      <c r="BG116" s="374">
        <f t="shared" si="15"/>
        <v>3.0500783348288003</v>
      </c>
      <c r="BH116" s="329">
        <f t="shared" si="16"/>
        <v>4.9700783348288</v>
      </c>
    </row>
    <row r="117" spans="53:60" ht="12.75">
      <c r="BA117" s="254">
        <f t="shared" si="8"/>
        <v>5.0121504265584</v>
      </c>
      <c r="BB117" s="324">
        <v>97</v>
      </c>
      <c r="BC117" s="329">
        <f t="shared" si="7"/>
        <v>1.94</v>
      </c>
      <c r="BD117" s="329">
        <f t="shared" si="9"/>
        <v>0.27928640241440006</v>
      </c>
      <c r="BE117" s="329">
        <f t="shared" si="10"/>
        <v>0.02792864024144</v>
      </c>
      <c r="BF117" s="329">
        <f t="shared" si="14"/>
        <v>0.30721504265584004</v>
      </c>
      <c r="BG117" s="374">
        <f t="shared" si="15"/>
        <v>3.0721504265584003</v>
      </c>
      <c r="BH117" s="329">
        <f t="shared" si="16"/>
        <v>5.0121504265584</v>
      </c>
    </row>
    <row r="118" spans="53:60" ht="12.75">
      <c r="BA118" s="254">
        <f t="shared" si="8"/>
        <v>5.0540632102336005</v>
      </c>
      <c r="BB118" s="324">
        <v>98</v>
      </c>
      <c r="BC118" s="329">
        <f t="shared" si="7"/>
        <v>1.96</v>
      </c>
      <c r="BD118" s="329">
        <f t="shared" si="9"/>
        <v>0.28127847365760006</v>
      </c>
      <c r="BE118" s="329">
        <f t="shared" si="10"/>
        <v>0.028127847365759996</v>
      </c>
      <c r="BF118" s="329">
        <f t="shared" si="14"/>
        <v>0.3094063210233601</v>
      </c>
      <c r="BG118" s="374">
        <f t="shared" si="15"/>
        <v>3.0940632102336005</v>
      </c>
      <c r="BH118" s="329">
        <f t="shared" si="16"/>
        <v>5.0540632102336005</v>
      </c>
    </row>
    <row r="119" spans="53:60" ht="12.75">
      <c r="BA119" s="254">
        <f t="shared" si="8"/>
        <v>5.095817597499201</v>
      </c>
      <c r="BB119" s="324">
        <v>99</v>
      </c>
      <c r="BC119" s="329">
        <f t="shared" si="7"/>
        <v>1.98</v>
      </c>
      <c r="BD119" s="329">
        <f t="shared" si="9"/>
        <v>0.28325614522720005</v>
      </c>
      <c r="BE119" s="329">
        <f t="shared" si="10"/>
        <v>0.028325614522719998</v>
      </c>
      <c r="BF119" s="329">
        <f t="shared" si="14"/>
        <v>0.31158175974992003</v>
      </c>
      <c r="BG119" s="374">
        <f t="shared" si="15"/>
        <v>3.1158175974992</v>
      </c>
      <c r="BH119" s="329">
        <f t="shared" si="16"/>
        <v>5.095817597499201</v>
      </c>
    </row>
    <row r="120" spans="53:60" ht="12.75">
      <c r="BA120" s="254">
        <f t="shared" si="8"/>
        <v>5.1374145</v>
      </c>
      <c r="BB120" s="324">
        <v>100</v>
      </c>
      <c r="BC120" s="329">
        <f t="shared" si="7"/>
        <v>2</v>
      </c>
      <c r="BD120" s="329">
        <f t="shared" si="9"/>
        <v>0.2852195</v>
      </c>
      <c r="BE120" s="329">
        <f t="shared" si="10"/>
        <v>0.02852195</v>
      </c>
      <c r="BF120" s="329">
        <f aca="true" t="shared" si="17" ref="BF120:BF183">BD120+BE120</f>
        <v>0.31374145000000003</v>
      </c>
      <c r="BG120" s="374">
        <f t="shared" si="15"/>
        <v>3.1374145</v>
      </c>
      <c r="BH120" s="329">
        <f aca="true" t="shared" si="18" ref="BH120:BH183">BC120+BG120</f>
        <v>5.1374145</v>
      </c>
    </row>
    <row r="121" spans="53:60" ht="12.75">
      <c r="BA121" s="254">
        <f t="shared" si="8"/>
        <v>5.178854829380802</v>
      </c>
      <c r="BB121" s="324">
        <v>101</v>
      </c>
      <c r="BC121" s="329">
        <f t="shared" si="7"/>
        <v>2.02</v>
      </c>
      <c r="BD121" s="329">
        <f t="shared" si="9"/>
        <v>0.2871686208528001</v>
      </c>
      <c r="BE121" s="329">
        <f t="shared" si="10"/>
        <v>0.02871686208528</v>
      </c>
      <c r="BF121" s="329">
        <f t="shared" si="17"/>
        <v>0.3158854829380801</v>
      </c>
      <c r="BG121" s="374">
        <f t="shared" si="15"/>
        <v>3.158854829380801</v>
      </c>
      <c r="BH121" s="329">
        <f t="shared" si="18"/>
        <v>5.178854829380802</v>
      </c>
    </row>
    <row r="122" spans="53:60" ht="12.75">
      <c r="BA122" s="254">
        <f t="shared" si="8"/>
        <v>5.2201394972864</v>
      </c>
      <c r="BB122" s="324">
        <v>102</v>
      </c>
      <c r="BC122" s="329">
        <f t="shared" si="7"/>
        <v>2.04</v>
      </c>
      <c r="BD122" s="329">
        <f t="shared" si="9"/>
        <v>0.28910359066240005</v>
      </c>
      <c r="BE122" s="329">
        <f t="shared" si="10"/>
        <v>0.028910359066240003</v>
      </c>
      <c r="BF122" s="329">
        <f t="shared" si="17"/>
        <v>0.31801394972864006</v>
      </c>
      <c r="BG122" s="374">
        <f t="shared" si="15"/>
        <v>3.1801394972864006</v>
      </c>
      <c r="BH122" s="329">
        <f t="shared" si="18"/>
        <v>5.2201394972864</v>
      </c>
    </row>
    <row r="123" spans="53:60" ht="12.75">
      <c r="BA123" s="254">
        <f t="shared" si="8"/>
        <v>5.261269415361601</v>
      </c>
      <c r="BB123" s="324">
        <v>103</v>
      </c>
      <c r="BC123" s="329">
        <f t="shared" si="7"/>
        <v>2.06</v>
      </c>
      <c r="BD123" s="329">
        <f t="shared" si="9"/>
        <v>0.29102449230560007</v>
      </c>
      <c r="BE123" s="329">
        <f t="shared" si="10"/>
        <v>0.029102449230559997</v>
      </c>
      <c r="BF123" s="329">
        <f t="shared" si="17"/>
        <v>0.32012694153616006</v>
      </c>
      <c r="BG123" s="374">
        <f t="shared" si="15"/>
        <v>3.2012694153616006</v>
      </c>
      <c r="BH123" s="329">
        <f t="shared" si="18"/>
        <v>5.261269415361601</v>
      </c>
    </row>
    <row r="124" spans="53:60" ht="12.75">
      <c r="BA124" s="254">
        <f t="shared" si="8"/>
        <v>5.3022454952512</v>
      </c>
      <c r="BB124" s="324">
        <v>104</v>
      </c>
      <c r="BC124" s="329">
        <f t="shared" si="7"/>
        <v>2.08</v>
      </c>
      <c r="BD124" s="329">
        <f t="shared" si="9"/>
        <v>0.29293140865920003</v>
      </c>
      <c r="BE124" s="329">
        <f t="shared" si="10"/>
        <v>0.02929314086592</v>
      </c>
      <c r="BF124" s="329">
        <f t="shared" si="17"/>
        <v>0.32222454952512003</v>
      </c>
      <c r="BG124" s="374">
        <f t="shared" si="15"/>
        <v>3.2222454952512</v>
      </c>
      <c r="BH124" s="329">
        <f t="shared" si="18"/>
        <v>5.3022454952512</v>
      </c>
    </row>
    <row r="125" spans="53:60" ht="12.75">
      <c r="BA125" s="254">
        <f t="shared" si="8"/>
        <v>5.343068648600001</v>
      </c>
      <c r="BB125" s="324">
        <v>105</v>
      </c>
      <c r="BC125" s="329">
        <f t="shared" si="7"/>
        <v>2.1</v>
      </c>
      <c r="BD125" s="329">
        <f t="shared" si="9"/>
        <v>0.2948244226000001</v>
      </c>
      <c r="BE125" s="329">
        <f t="shared" si="10"/>
        <v>0.029482442260000005</v>
      </c>
      <c r="BF125" s="329">
        <f t="shared" si="17"/>
        <v>0.3243068648600001</v>
      </c>
      <c r="BG125" s="374">
        <f t="shared" si="15"/>
        <v>3.243068648600001</v>
      </c>
      <c r="BH125" s="329">
        <f t="shared" si="18"/>
        <v>5.343068648600001</v>
      </c>
    </row>
    <row r="126" spans="53:60" ht="12.75">
      <c r="BA126" s="254">
        <f t="shared" si="8"/>
        <v>5.3837397870528</v>
      </c>
      <c r="BB126" s="324">
        <v>106</v>
      </c>
      <c r="BC126" s="329">
        <f t="shared" si="7"/>
        <v>2.12</v>
      </c>
      <c r="BD126" s="329">
        <f t="shared" si="9"/>
        <v>0.2967036170048</v>
      </c>
      <c r="BE126" s="329">
        <f t="shared" si="10"/>
        <v>0.029670361700480003</v>
      </c>
      <c r="BF126" s="329">
        <f t="shared" si="17"/>
        <v>0.32637397870528</v>
      </c>
      <c r="BG126" s="374">
        <f t="shared" si="15"/>
        <v>3.2637397870528</v>
      </c>
      <c r="BH126" s="329">
        <f t="shared" si="18"/>
        <v>5.3837397870528</v>
      </c>
    </row>
    <row r="127" spans="53:60" ht="12.75">
      <c r="BA127" s="254">
        <f t="shared" si="8"/>
        <v>5.424259822254401</v>
      </c>
      <c r="BB127" s="324">
        <v>107</v>
      </c>
      <c r="BC127" s="329">
        <f t="shared" si="7"/>
        <v>2.14</v>
      </c>
      <c r="BD127" s="329">
        <f t="shared" si="9"/>
        <v>0.29856907475040007</v>
      </c>
      <c r="BE127" s="329">
        <f t="shared" si="10"/>
        <v>0.029856907475040002</v>
      </c>
      <c r="BF127" s="329">
        <f t="shared" si="17"/>
        <v>0.32842598222544006</v>
      </c>
      <c r="BG127" s="374">
        <f t="shared" si="15"/>
        <v>3.2842598222544006</v>
      </c>
      <c r="BH127" s="329">
        <f t="shared" si="18"/>
        <v>5.424259822254401</v>
      </c>
    </row>
    <row r="128" spans="53:60" ht="12.75">
      <c r="BA128" s="254">
        <f t="shared" si="8"/>
        <v>5.464629665849601</v>
      </c>
      <c r="BB128" s="324">
        <v>108</v>
      </c>
      <c r="BC128" s="329">
        <f t="shared" si="7"/>
        <v>2.16</v>
      </c>
      <c r="BD128" s="329">
        <f t="shared" si="9"/>
        <v>0.30042087871360007</v>
      </c>
      <c r="BE128" s="329">
        <f t="shared" si="10"/>
        <v>0.03004208787136</v>
      </c>
      <c r="BF128" s="329">
        <f t="shared" si="17"/>
        <v>0.33046296658496005</v>
      </c>
      <c r="BG128" s="374">
        <f t="shared" si="15"/>
        <v>3.3046296658496006</v>
      </c>
      <c r="BH128" s="329">
        <f t="shared" si="18"/>
        <v>5.464629665849601</v>
      </c>
    </row>
    <row r="129" spans="53:60" ht="12.75">
      <c r="BA129" s="254">
        <f t="shared" si="8"/>
        <v>5.504850229483201</v>
      </c>
      <c r="BB129" s="324">
        <v>109</v>
      </c>
      <c r="BC129" s="329">
        <f t="shared" si="7"/>
        <v>2.18</v>
      </c>
      <c r="BD129" s="329">
        <f t="shared" si="9"/>
        <v>0.3022591117712001</v>
      </c>
      <c r="BE129" s="329">
        <f t="shared" si="10"/>
        <v>0.030225911177120004</v>
      </c>
      <c r="BF129" s="329">
        <f t="shared" si="17"/>
        <v>0.33248502294832005</v>
      </c>
      <c r="BG129" s="374">
        <f t="shared" si="15"/>
        <v>3.3248502294832005</v>
      </c>
      <c r="BH129" s="329">
        <f t="shared" si="18"/>
        <v>5.504850229483201</v>
      </c>
    </row>
    <row r="130" spans="53:60" ht="12.75">
      <c r="BA130" s="254">
        <f t="shared" si="8"/>
        <v>5.544922424800001</v>
      </c>
      <c r="BB130" s="324">
        <v>110</v>
      </c>
      <c r="BC130" s="329">
        <f t="shared" si="7"/>
        <v>2.2</v>
      </c>
      <c r="BD130" s="329">
        <f t="shared" si="9"/>
        <v>0.30408385680000005</v>
      </c>
      <c r="BE130" s="329">
        <f t="shared" si="10"/>
        <v>0.030408385680000004</v>
      </c>
      <c r="BF130" s="329">
        <f t="shared" si="17"/>
        <v>0.33449224248000003</v>
      </c>
      <c r="BG130" s="374">
        <f t="shared" si="15"/>
        <v>3.3449224248000005</v>
      </c>
      <c r="BH130" s="329">
        <f t="shared" si="18"/>
        <v>5.544922424800001</v>
      </c>
    </row>
    <row r="131" spans="53:60" ht="12.75">
      <c r="BA131" s="254">
        <f t="shared" si="8"/>
        <v>5.584847163444801</v>
      </c>
      <c r="BB131" s="324">
        <v>111</v>
      </c>
      <c r="BC131" s="329">
        <f t="shared" si="7"/>
        <v>2.22</v>
      </c>
      <c r="BD131" s="329">
        <f t="shared" si="9"/>
        <v>0.3058951966768001</v>
      </c>
      <c r="BE131" s="329">
        <f t="shared" si="10"/>
        <v>0.030589519667679997</v>
      </c>
      <c r="BF131" s="329">
        <f t="shared" si="17"/>
        <v>0.3364847163444801</v>
      </c>
      <c r="BG131" s="374">
        <f t="shared" si="15"/>
        <v>3.364847163444801</v>
      </c>
      <c r="BH131" s="329">
        <f t="shared" si="18"/>
        <v>5.584847163444801</v>
      </c>
    </row>
    <row r="132" spans="53:60" ht="12.75">
      <c r="BA132" s="254">
        <f t="shared" si="8"/>
        <v>5.624625357062401</v>
      </c>
      <c r="BB132" s="324">
        <v>112</v>
      </c>
      <c r="BC132" s="329">
        <f t="shared" si="7"/>
        <v>2.24</v>
      </c>
      <c r="BD132" s="329">
        <f t="shared" si="9"/>
        <v>0.3076932142784001</v>
      </c>
      <c r="BE132" s="329">
        <f t="shared" si="10"/>
        <v>0.030769321427840002</v>
      </c>
      <c r="BF132" s="329">
        <f t="shared" si="17"/>
        <v>0.3384625357062401</v>
      </c>
      <c r="BG132" s="374">
        <f t="shared" si="15"/>
        <v>3.3846253570624008</v>
      </c>
      <c r="BH132" s="329">
        <f t="shared" si="18"/>
        <v>5.624625357062401</v>
      </c>
    </row>
    <row r="133" spans="53:60" ht="12.75">
      <c r="BA133" s="254">
        <f t="shared" si="8"/>
        <v>5.664257917297601</v>
      </c>
      <c r="BB133" s="324">
        <v>113</v>
      </c>
      <c r="BC133" s="329">
        <f t="shared" si="7"/>
        <v>2.2600000000000002</v>
      </c>
      <c r="BD133" s="329">
        <f t="shared" si="9"/>
        <v>0.3094779924816</v>
      </c>
      <c r="BE133" s="329">
        <f t="shared" si="10"/>
        <v>0.03094779924816</v>
      </c>
      <c r="BF133" s="329">
        <f t="shared" si="17"/>
        <v>0.34042579172976</v>
      </c>
      <c r="BG133" s="374">
        <f t="shared" si="15"/>
        <v>3.4042579172976</v>
      </c>
      <c r="BH133" s="329">
        <f t="shared" si="18"/>
        <v>5.664257917297601</v>
      </c>
    </row>
    <row r="134" spans="53:60" ht="12.75">
      <c r="BA134" s="254">
        <f t="shared" si="8"/>
        <v>5.7037457557952</v>
      </c>
      <c r="BB134" s="324">
        <v>114</v>
      </c>
      <c r="BC134" s="329">
        <f t="shared" si="7"/>
        <v>2.2800000000000002</v>
      </c>
      <c r="BD134" s="329">
        <f t="shared" si="9"/>
        <v>0.3112496141632</v>
      </c>
      <c r="BE134" s="329">
        <f t="shared" si="10"/>
        <v>0.031124961416320006</v>
      </c>
      <c r="BF134" s="329">
        <f t="shared" si="17"/>
        <v>0.34237457557952</v>
      </c>
      <c r="BG134" s="374">
        <f t="shared" si="15"/>
        <v>3.4237457557952</v>
      </c>
      <c r="BH134" s="329">
        <f t="shared" si="18"/>
        <v>5.7037457557952</v>
      </c>
    </row>
    <row r="135" spans="53:60" ht="12.75">
      <c r="BA135" s="254">
        <f t="shared" si="8"/>
        <v>5.743089784200002</v>
      </c>
      <c r="BB135" s="324">
        <v>115</v>
      </c>
      <c r="BC135" s="329">
        <f t="shared" si="7"/>
        <v>2.3000000000000003</v>
      </c>
      <c r="BD135" s="329">
        <f t="shared" si="9"/>
        <v>0.3130081622000001</v>
      </c>
      <c r="BE135" s="329">
        <f t="shared" si="10"/>
        <v>0.031300816220000006</v>
      </c>
      <c r="BF135" s="329">
        <f t="shared" si="17"/>
        <v>0.34430897842000013</v>
      </c>
      <c r="BG135" s="374">
        <f t="shared" si="15"/>
        <v>3.4430897842000014</v>
      </c>
      <c r="BH135" s="329">
        <f t="shared" si="18"/>
        <v>5.743089784200002</v>
      </c>
    </row>
    <row r="136" spans="53:60" ht="12.75">
      <c r="BA136" s="254">
        <f t="shared" si="8"/>
        <v>5.7822909141568</v>
      </c>
      <c r="BB136" s="324">
        <v>116</v>
      </c>
      <c r="BC136" s="329">
        <f t="shared" si="7"/>
        <v>2.32</v>
      </c>
      <c r="BD136" s="329">
        <f t="shared" si="9"/>
        <v>0.3147537194688</v>
      </c>
      <c r="BE136" s="329">
        <f t="shared" si="10"/>
        <v>0.03147537194688</v>
      </c>
      <c r="BF136" s="329">
        <f t="shared" si="17"/>
        <v>0.34622909141568</v>
      </c>
      <c r="BG136" s="374">
        <f t="shared" si="15"/>
        <v>3.4622909141568</v>
      </c>
      <c r="BH136" s="329">
        <f t="shared" si="18"/>
        <v>5.7822909141568</v>
      </c>
    </row>
    <row r="137" spans="53:60" ht="12.75">
      <c r="BA137" s="254">
        <f t="shared" si="8"/>
        <v>5.821350057310401</v>
      </c>
      <c r="BB137" s="324">
        <v>117</v>
      </c>
      <c r="BC137" s="329">
        <f t="shared" si="7"/>
        <v>2.34</v>
      </c>
      <c r="BD137" s="329">
        <f t="shared" si="9"/>
        <v>0.3164863688464001</v>
      </c>
      <c r="BE137" s="329">
        <f t="shared" si="10"/>
        <v>0.03164863688464</v>
      </c>
      <c r="BF137" s="329">
        <f t="shared" si="17"/>
        <v>0.34813500573104006</v>
      </c>
      <c r="BG137" s="374">
        <f t="shared" si="15"/>
        <v>3.481350057310401</v>
      </c>
      <c r="BH137" s="329">
        <f t="shared" si="18"/>
        <v>5.821350057310401</v>
      </c>
    </row>
    <row r="138" spans="53:60" ht="12.75">
      <c r="BA138" s="254">
        <f t="shared" si="8"/>
        <v>5.8602681253056</v>
      </c>
      <c r="BB138" s="324">
        <v>118</v>
      </c>
      <c r="BC138" s="329">
        <f t="shared" si="7"/>
        <v>2.36</v>
      </c>
      <c r="BD138" s="329">
        <f t="shared" si="9"/>
        <v>0.31820619320960003</v>
      </c>
      <c r="BE138" s="329">
        <f t="shared" si="10"/>
        <v>0.03182061932096</v>
      </c>
      <c r="BF138" s="329">
        <f t="shared" si="17"/>
        <v>0.35002681253056</v>
      </c>
      <c r="BG138" s="374">
        <f t="shared" si="15"/>
        <v>3.5002681253056</v>
      </c>
      <c r="BH138" s="329">
        <f t="shared" si="18"/>
        <v>5.8602681253056</v>
      </c>
    </row>
    <row r="139" spans="53:60" ht="12.75">
      <c r="BA139" s="254">
        <f t="shared" si="8"/>
        <v>5.8990460297872005</v>
      </c>
      <c r="BB139" s="324">
        <v>119</v>
      </c>
      <c r="BC139" s="329">
        <f t="shared" si="7"/>
        <v>2.38</v>
      </c>
      <c r="BD139" s="329">
        <f t="shared" si="9"/>
        <v>0.31991327543520004</v>
      </c>
      <c r="BE139" s="329">
        <f t="shared" si="10"/>
        <v>0.03199132754352</v>
      </c>
      <c r="BF139" s="329">
        <f t="shared" si="17"/>
        <v>0.35190460297872006</v>
      </c>
      <c r="BG139" s="374">
        <f t="shared" si="15"/>
        <v>3.5190460297872006</v>
      </c>
      <c r="BH139" s="329">
        <f t="shared" si="18"/>
        <v>5.8990460297872005</v>
      </c>
    </row>
    <row r="140" spans="53:60" ht="12.75">
      <c r="BA140" s="254">
        <f t="shared" si="8"/>
        <v>5.9376846824000005</v>
      </c>
      <c r="BB140" s="324">
        <v>120</v>
      </c>
      <c r="BC140" s="329">
        <f t="shared" si="7"/>
        <v>2.4</v>
      </c>
      <c r="BD140" s="329">
        <f t="shared" si="9"/>
        <v>0.3216076984000001</v>
      </c>
      <c r="BE140" s="329">
        <f t="shared" si="10"/>
        <v>0.03216076984</v>
      </c>
      <c r="BF140" s="329">
        <f t="shared" si="17"/>
        <v>0.3537684682400001</v>
      </c>
      <c r="BG140" s="374">
        <f t="shared" si="15"/>
        <v>3.537684682400001</v>
      </c>
      <c r="BH140" s="329">
        <f t="shared" si="18"/>
        <v>5.9376846824000005</v>
      </c>
    </row>
    <row r="141" spans="53:60" ht="12.75">
      <c r="BA141" s="254">
        <f t="shared" si="8"/>
        <v>5.976184994788801</v>
      </c>
      <c r="BB141" s="324">
        <v>121</v>
      </c>
      <c r="BC141" s="329">
        <f t="shared" si="7"/>
        <v>2.42</v>
      </c>
      <c r="BD141" s="329">
        <f t="shared" si="9"/>
        <v>0.32328954498080004</v>
      </c>
      <c r="BE141" s="329">
        <f t="shared" si="10"/>
        <v>0.03232895449808</v>
      </c>
      <c r="BF141" s="329">
        <f t="shared" si="17"/>
        <v>0.35561849947888</v>
      </c>
      <c r="BG141" s="374">
        <f t="shared" si="15"/>
        <v>3.5561849947888002</v>
      </c>
      <c r="BH141" s="329">
        <f t="shared" si="18"/>
        <v>5.976184994788801</v>
      </c>
    </row>
    <row r="142" spans="53:60" ht="12.75">
      <c r="BA142" s="254">
        <f t="shared" si="8"/>
        <v>6.0145478785984</v>
      </c>
      <c r="BB142" s="324">
        <v>122</v>
      </c>
      <c r="BC142" s="329">
        <f t="shared" si="7"/>
        <v>2.44</v>
      </c>
      <c r="BD142" s="329">
        <f t="shared" si="9"/>
        <v>0.32495889805440004</v>
      </c>
      <c r="BE142" s="329">
        <f t="shared" si="10"/>
        <v>0.03249588980544</v>
      </c>
      <c r="BF142" s="329">
        <f t="shared" si="17"/>
        <v>0.35745478785984003</v>
      </c>
      <c r="BG142" s="374">
        <f t="shared" si="15"/>
        <v>3.5745478785984</v>
      </c>
      <c r="BH142" s="329">
        <f t="shared" si="18"/>
        <v>6.0145478785984</v>
      </c>
    </row>
    <row r="143" spans="53:60" ht="12.75">
      <c r="BA143" s="254">
        <f t="shared" si="8"/>
        <v>6.0527742454736</v>
      </c>
      <c r="BB143" s="324">
        <v>123</v>
      </c>
      <c r="BC143" s="329">
        <f t="shared" si="7"/>
        <v>2.46</v>
      </c>
      <c r="BD143" s="329">
        <f t="shared" si="9"/>
        <v>0.32661584049760006</v>
      </c>
      <c r="BE143" s="329">
        <f t="shared" si="10"/>
        <v>0.032661584049759995</v>
      </c>
      <c r="BF143" s="329">
        <f t="shared" si="17"/>
        <v>0.35927742454736006</v>
      </c>
      <c r="BG143" s="374">
        <f t="shared" si="15"/>
        <v>3.5927742454736005</v>
      </c>
      <c r="BH143" s="329">
        <f t="shared" si="18"/>
        <v>6.0527742454736</v>
      </c>
    </row>
    <row r="144" spans="53:60" ht="12.75">
      <c r="BA144" s="254">
        <f t="shared" si="8"/>
        <v>6.0908650070592</v>
      </c>
      <c r="BB144" s="324">
        <v>124</v>
      </c>
      <c r="BC144" s="329">
        <f t="shared" si="7"/>
        <v>2.48</v>
      </c>
      <c r="BD144" s="329">
        <f t="shared" si="9"/>
        <v>0.3282604551872001</v>
      </c>
      <c r="BE144" s="329">
        <f t="shared" si="10"/>
        <v>0.03282604551872</v>
      </c>
      <c r="BF144" s="329">
        <f t="shared" si="17"/>
        <v>0.3610865007059201</v>
      </c>
      <c r="BG144" s="374">
        <f t="shared" si="15"/>
        <v>3.6108650070592008</v>
      </c>
      <c r="BH144" s="329">
        <f t="shared" si="18"/>
        <v>6.0908650070592</v>
      </c>
    </row>
    <row r="145" spans="53:60" ht="12.75">
      <c r="BA145" s="254">
        <f t="shared" si="8"/>
        <v>6.128821074999999</v>
      </c>
      <c r="BB145" s="324">
        <v>125</v>
      </c>
      <c r="BC145" s="329">
        <f t="shared" si="7"/>
        <v>2.5</v>
      </c>
      <c r="BD145" s="329">
        <f t="shared" si="9"/>
        <v>0.329892825</v>
      </c>
      <c r="BE145" s="329">
        <f t="shared" si="10"/>
        <v>0.0329892825</v>
      </c>
      <c r="BF145" s="329">
        <f t="shared" si="17"/>
        <v>0.3628821075</v>
      </c>
      <c r="BG145" s="374">
        <f t="shared" si="15"/>
        <v>3.628821075</v>
      </c>
      <c r="BH145" s="329">
        <f t="shared" si="18"/>
        <v>6.128821074999999</v>
      </c>
    </row>
    <row r="146" spans="53:60" ht="12.75">
      <c r="BA146" s="254">
        <f t="shared" si="8"/>
        <v>6.1666433609408005</v>
      </c>
      <c r="BB146" s="324">
        <v>126</v>
      </c>
      <c r="BC146" s="329">
        <f t="shared" si="7"/>
        <v>2.52</v>
      </c>
      <c r="BD146" s="329">
        <f t="shared" si="9"/>
        <v>0.33151303281280003</v>
      </c>
      <c r="BE146" s="329">
        <f t="shared" si="10"/>
        <v>0.03315130328128</v>
      </c>
      <c r="BF146" s="329">
        <f t="shared" si="17"/>
        <v>0.36466433609408005</v>
      </c>
      <c r="BG146" s="374">
        <f t="shared" si="15"/>
        <v>3.6466433609408004</v>
      </c>
      <c r="BH146" s="329">
        <f t="shared" si="18"/>
        <v>6.1666433609408005</v>
      </c>
    </row>
    <row r="147" spans="53:60" ht="12.75">
      <c r="BA147" s="254">
        <f t="shared" si="8"/>
        <v>6.2043327765264005</v>
      </c>
      <c r="BB147" s="324">
        <v>127</v>
      </c>
      <c r="BC147" s="329">
        <f t="shared" si="7"/>
        <v>2.54</v>
      </c>
      <c r="BD147" s="329">
        <f t="shared" si="9"/>
        <v>0.33312116150240006</v>
      </c>
      <c r="BE147" s="329">
        <f t="shared" si="10"/>
        <v>0.033312116150240004</v>
      </c>
      <c r="BF147" s="329">
        <f t="shared" si="17"/>
        <v>0.36643327765264005</v>
      </c>
      <c r="BG147" s="374">
        <f t="shared" si="15"/>
        <v>3.6643327765264004</v>
      </c>
      <c r="BH147" s="329">
        <f t="shared" si="18"/>
        <v>6.2043327765264005</v>
      </c>
    </row>
    <row r="148" spans="53:60" ht="12.75">
      <c r="BA148" s="254">
        <f t="shared" si="8"/>
        <v>6.2418902334016</v>
      </c>
      <c r="BB148" s="324">
        <v>128</v>
      </c>
      <c r="BC148" s="329">
        <f aca="true" t="shared" si="19" ref="BC148:BC211">BB148*$BB$18</f>
        <v>2.56</v>
      </c>
      <c r="BD148" s="329">
        <f t="shared" si="9"/>
        <v>0.3347172939456</v>
      </c>
      <c r="BE148" s="329">
        <f t="shared" si="10"/>
        <v>0.03347172939456</v>
      </c>
      <c r="BF148" s="329">
        <f t="shared" si="17"/>
        <v>0.36818902334016</v>
      </c>
      <c r="BG148" s="374">
        <f t="shared" si="15"/>
        <v>3.6818902334016004</v>
      </c>
      <c r="BH148" s="329">
        <f t="shared" si="18"/>
        <v>6.2418902334016</v>
      </c>
    </row>
    <row r="149" spans="53:60" ht="12.75">
      <c r="BA149" s="254">
        <f aca="true" t="shared" si="20" ref="BA149:BA212">BH149</f>
        <v>6.2793166432112</v>
      </c>
      <c r="BB149" s="324">
        <v>129</v>
      </c>
      <c r="BC149" s="329">
        <f t="shared" si="19"/>
        <v>2.58</v>
      </c>
      <c r="BD149" s="329">
        <f aca="true" t="shared" si="21" ref="BD149:BD212">$BD$8*BC149^3+$BD$9*BC149^2+$BD$10*BC149+$BD$11</f>
        <v>0.3363015130192</v>
      </c>
      <c r="BE149" s="329">
        <f aca="true" t="shared" si="22" ref="BE149:BE212">$BG$8*BC149^3+$BG$9*BC149^2+$BG$10*BC149+$BG$11</f>
        <v>0.03363015130192</v>
      </c>
      <c r="BF149" s="329">
        <f t="shared" si="17"/>
        <v>0.36993166432112</v>
      </c>
      <c r="BG149" s="374">
        <f t="shared" si="15"/>
        <v>3.6993166432112004</v>
      </c>
      <c r="BH149" s="329">
        <f t="shared" si="18"/>
        <v>6.2793166432112</v>
      </c>
    </row>
    <row r="150" spans="53:60" ht="12.75">
      <c r="BA150" s="254">
        <f t="shared" si="20"/>
        <v>6.3166129176000005</v>
      </c>
      <c r="BB150" s="324">
        <v>130</v>
      </c>
      <c r="BC150" s="329">
        <f t="shared" si="19"/>
        <v>2.6</v>
      </c>
      <c r="BD150" s="329">
        <f t="shared" si="21"/>
        <v>0.3378739016000001</v>
      </c>
      <c r="BE150" s="329">
        <f t="shared" si="22"/>
        <v>0.03378739016000001</v>
      </c>
      <c r="BF150" s="329">
        <f t="shared" si="17"/>
        <v>0.37166129176000007</v>
      </c>
      <c r="BG150" s="374">
        <f t="shared" si="15"/>
        <v>3.716612917600001</v>
      </c>
      <c r="BH150" s="329">
        <f t="shared" si="18"/>
        <v>6.3166129176000005</v>
      </c>
    </row>
    <row r="151" spans="53:60" ht="12.75">
      <c r="BA151" s="254">
        <f t="shared" si="20"/>
        <v>6.353779968212801</v>
      </c>
      <c r="BB151" s="324">
        <v>131</v>
      </c>
      <c r="BC151" s="329">
        <f t="shared" si="19"/>
        <v>2.62</v>
      </c>
      <c r="BD151" s="329">
        <f t="shared" si="21"/>
        <v>0.3394345425648001</v>
      </c>
      <c r="BE151" s="329">
        <f t="shared" si="22"/>
        <v>0.03394345425648001</v>
      </c>
      <c r="BF151" s="329">
        <f t="shared" si="17"/>
        <v>0.3733779968212801</v>
      </c>
      <c r="BG151" s="374">
        <f t="shared" si="15"/>
        <v>3.733779968212801</v>
      </c>
      <c r="BH151" s="329">
        <f t="shared" si="18"/>
        <v>6.353779968212801</v>
      </c>
    </row>
    <row r="152" spans="53:60" ht="12.75">
      <c r="BA152" s="254">
        <f t="shared" si="20"/>
        <v>6.3908187066944</v>
      </c>
      <c r="BB152" s="324">
        <v>132</v>
      </c>
      <c r="BC152" s="329">
        <f t="shared" si="19"/>
        <v>2.64</v>
      </c>
      <c r="BD152" s="329">
        <f t="shared" si="21"/>
        <v>0.34098351879040006</v>
      </c>
      <c r="BE152" s="329">
        <f t="shared" si="22"/>
        <v>0.03409835187904</v>
      </c>
      <c r="BF152" s="329">
        <f t="shared" si="17"/>
        <v>0.37508187066944004</v>
      </c>
      <c r="BG152" s="374">
        <f t="shared" si="15"/>
        <v>3.7508187066944005</v>
      </c>
      <c r="BH152" s="329">
        <f t="shared" si="18"/>
        <v>6.3908187066944</v>
      </c>
    </row>
    <row r="153" spans="53:60" ht="12.75">
      <c r="BA153" s="254">
        <f t="shared" si="20"/>
        <v>6.4277300446896</v>
      </c>
      <c r="BB153" s="324">
        <v>133</v>
      </c>
      <c r="BC153" s="329">
        <f t="shared" si="19"/>
        <v>2.66</v>
      </c>
      <c r="BD153" s="329">
        <f t="shared" si="21"/>
        <v>0.3425209131536</v>
      </c>
      <c r="BE153" s="329">
        <f t="shared" si="22"/>
        <v>0.03425209131536001</v>
      </c>
      <c r="BF153" s="329">
        <f t="shared" si="17"/>
        <v>0.37677300446896</v>
      </c>
      <c r="BG153" s="374">
        <f t="shared" si="15"/>
        <v>3.7677300446896</v>
      </c>
      <c r="BH153" s="329">
        <f t="shared" si="18"/>
        <v>6.4277300446896</v>
      </c>
    </row>
    <row r="154" spans="53:60" ht="12.75">
      <c r="BA154" s="254">
        <f t="shared" si="20"/>
        <v>6.464514893843201</v>
      </c>
      <c r="BB154" s="324">
        <v>134</v>
      </c>
      <c r="BC154" s="329">
        <f t="shared" si="19"/>
        <v>2.68</v>
      </c>
      <c r="BD154" s="329">
        <f t="shared" si="21"/>
        <v>0.34404680853120007</v>
      </c>
      <c r="BE154" s="329">
        <f t="shared" si="22"/>
        <v>0.034404680853120005</v>
      </c>
      <c r="BF154" s="329">
        <f t="shared" si="17"/>
        <v>0.37845148938432005</v>
      </c>
      <c r="BG154" s="374">
        <f t="shared" si="15"/>
        <v>3.7845148938432005</v>
      </c>
      <c r="BH154" s="329">
        <f t="shared" si="18"/>
        <v>6.464514893843201</v>
      </c>
    </row>
    <row r="155" spans="53:60" ht="12.75">
      <c r="BA155" s="254">
        <f t="shared" si="20"/>
        <v>6.5011741658</v>
      </c>
      <c r="BB155" s="324">
        <v>135</v>
      </c>
      <c r="BC155" s="329">
        <f t="shared" si="19"/>
        <v>2.7</v>
      </c>
      <c r="BD155" s="329">
        <f t="shared" si="21"/>
        <v>0.3455612878</v>
      </c>
      <c r="BE155" s="329">
        <f t="shared" si="22"/>
        <v>0.03455612878000001</v>
      </c>
      <c r="BF155" s="329">
        <f t="shared" si="17"/>
        <v>0.38011741658000003</v>
      </c>
      <c r="BG155" s="374">
        <f t="shared" si="15"/>
        <v>3.8011741658000004</v>
      </c>
      <c r="BH155" s="329">
        <f t="shared" si="18"/>
        <v>6.5011741658</v>
      </c>
    </row>
    <row r="156" spans="53:60" ht="12.75">
      <c r="BA156" s="254">
        <f t="shared" si="20"/>
        <v>6.537708772204802</v>
      </c>
      <c r="BB156" s="324">
        <v>136</v>
      </c>
      <c r="BC156" s="329">
        <f t="shared" si="19"/>
        <v>2.72</v>
      </c>
      <c r="BD156" s="329">
        <f t="shared" si="21"/>
        <v>0.34706443383680013</v>
      </c>
      <c r="BE156" s="329">
        <f t="shared" si="22"/>
        <v>0.03470644338368</v>
      </c>
      <c r="BF156" s="329">
        <f t="shared" si="17"/>
        <v>0.38177087722048014</v>
      </c>
      <c r="BG156" s="374">
        <f t="shared" si="15"/>
        <v>3.8177087722048015</v>
      </c>
      <c r="BH156" s="329">
        <f t="shared" si="18"/>
        <v>6.537708772204802</v>
      </c>
    </row>
    <row r="157" spans="53:60" ht="12.75">
      <c r="BA157" s="254">
        <f t="shared" si="20"/>
        <v>6.574119624702401</v>
      </c>
      <c r="BB157" s="324">
        <v>137</v>
      </c>
      <c r="BC157" s="329">
        <f t="shared" si="19"/>
        <v>2.74</v>
      </c>
      <c r="BD157" s="329">
        <f t="shared" si="21"/>
        <v>0.3485563295184001</v>
      </c>
      <c r="BE157" s="329">
        <f t="shared" si="22"/>
        <v>0.03485563295184</v>
      </c>
      <c r="BF157" s="329">
        <f t="shared" si="17"/>
        <v>0.3834119624702401</v>
      </c>
      <c r="BG157" s="374">
        <f t="shared" si="15"/>
        <v>3.834119624702401</v>
      </c>
      <c r="BH157" s="329">
        <f t="shared" si="18"/>
        <v>6.574119624702401</v>
      </c>
    </row>
    <row r="158" spans="53:60" ht="12.75">
      <c r="BA158" s="254">
        <f t="shared" si="20"/>
        <v>6.610407634937601</v>
      </c>
      <c r="BB158" s="324">
        <v>138</v>
      </c>
      <c r="BC158" s="329">
        <f t="shared" si="19"/>
        <v>2.7600000000000002</v>
      </c>
      <c r="BD158" s="329">
        <f t="shared" si="21"/>
        <v>0.35003705772160004</v>
      </c>
      <c r="BE158" s="329">
        <f t="shared" si="22"/>
        <v>0.035003705772160006</v>
      </c>
      <c r="BF158" s="329">
        <f t="shared" si="17"/>
        <v>0.38504076349376004</v>
      </c>
      <c r="BG158" s="374">
        <f t="shared" si="15"/>
        <v>3.8504076349376004</v>
      </c>
      <c r="BH158" s="329">
        <f t="shared" si="18"/>
        <v>6.610407634937601</v>
      </c>
    </row>
    <row r="159" spans="53:60" ht="12.75">
      <c r="BA159" s="254">
        <f t="shared" si="20"/>
        <v>6.646573714555201</v>
      </c>
      <c r="BB159" s="324">
        <v>139</v>
      </c>
      <c r="BC159" s="329">
        <f t="shared" si="19"/>
        <v>2.7800000000000002</v>
      </c>
      <c r="BD159" s="329">
        <f t="shared" si="21"/>
        <v>0.3515067013232001</v>
      </c>
      <c r="BE159" s="329">
        <f t="shared" si="22"/>
        <v>0.035150670132320004</v>
      </c>
      <c r="BF159" s="329">
        <f t="shared" si="17"/>
        <v>0.3866573714555201</v>
      </c>
      <c r="BG159" s="374">
        <f t="shared" si="15"/>
        <v>3.866573714555201</v>
      </c>
      <c r="BH159" s="329">
        <f t="shared" si="18"/>
        <v>6.646573714555201</v>
      </c>
    </row>
    <row r="160" spans="53:60" ht="12.75">
      <c r="BA160" s="254">
        <f t="shared" si="20"/>
        <v>6.682618775200002</v>
      </c>
      <c r="BB160" s="324">
        <v>140</v>
      </c>
      <c r="BC160" s="329">
        <f t="shared" si="19"/>
        <v>2.8000000000000003</v>
      </c>
      <c r="BD160" s="329">
        <f t="shared" si="21"/>
        <v>0.35296534320000006</v>
      </c>
      <c r="BE160" s="329">
        <f t="shared" si="22"/>
        <v>0.03529653432</v>
      </c>
      <c r="BF160" s="329">
        <f t="shared" si="17"/>
        <v>0.3882618775200001</v>
      </c>
      <c r="BG160" s="374">
        <f t="shared" si="15"/>
        <v>3.882618775200001</v>
      </c>
      <c r="BH160" s="329">
        <f t="shared" si="18"/>
        <v>6.682618775200002</v>
      </c>
    </row>
    <row r="161" spans="53:60" ht="12.75">
      <c r="BA161" s="254">
        <f t="shared" si="20"/>
        <v>6.718543728516801</v>
      </c>
      <c r="BB161" s="324">
        <v>141</v>
      </c>
      <c r="BC161" s="329">
        <f t="shared" si="19"/>
        <v>2.82</v>
      </c>
      <c r="BD161" s="329">
        <f t="shared" si="21"/>
        <v>0.3544130662288001</v>
      </c>
      <c r="BE161" s="329">
        <f t="shared" si="22"/>
        <v>0.035441306622879996</v>
      </c>
      <c r="BF161" s="329">
        <f t="shared" si="17"/>
        <v>0.38985437285168006</v>
      </c>
      <c r="BG161" s="374">
        <f t="shared" si="15"/>
        <v>3.8985437285168008</v>
      </c>
      <c r="BH161" s="329">
        <f t="shared" si="18"/>
        <v>6.718543728516801</v>
      </c>
    </row>
    <row r="162" spans="53:60" ht="12.75">
      <c r="BA162" s="254">
        <f t="shared" si="20"/>
        <v>6.754349486150401</v>
      </c>
      <c r="BB162" s="324">
        <v>142</v>
      </c>
      <c r="BC162" s="329">
        <f t="shared" si="19"/>
        <v>2.84</v>
      </c>
      <c r="BD162" s="329">
        <f t="shared" si="21"/>
        <v>0.35584995328640007</v>
      </c>
      <c r="BE162" s="329">
        <f t="shared" si="22"/>
        <v>0.03558499532864</v>
      </c>
      <c r="BF162" s="329">
        <f t="shared" si="17"/>
        <v>0.3914349486150401</v>
      </c>
      <c r="BG162" s="374">
        <f t="shared" si="15"/>
        <v>3.914349486150401</v>
      </c>
      <c r="BH162" s="329">
        <f t="shared" si="18"/>
        <v>6.754349486150401</v>
      </c>
    </row>
    <row r="163" spans="53:60" ht="12.75">
      <c r="BA163" s="254">
        <f t="shared" si="20"/>
        <v>6.7900369597456</v>
      </c>
      <c r="BB163" s="324">
        <v>143</v>
      </c>
      <c r="BC163" s="329">
        <f t="shared" si="19"/>
        <v>2.86</v>
      </c>
      <c r="BD163" s="329">
        <f t="shared" si="21"/>
        <v>0.3572760872496</v>
      </c>
      <c r="BE163" s="329">
        <f t="shared" si="22"/>
        <v>0.03572760872496</v>
      </c>
      <c r="BF163" s="329">
        <f t="shared" si="17"/>
        <v>0.39300369597456003</v>
      </c>
      <c r="BG163" s="374">
        <f t="shared" si="15"/>
        <v>3.9300369597456</v>
      </c>
      <c r="BH163" s="329">
        <f t="shared" si="18"/>
        <v>6.7900369597456</v>
      </c>
    </row>
    <row r="164" spans="53:60" ht="12.75">
      <c r="BA164" s="254">
        <f t="shared" si="20"/>
        <v>6.825607060947201</v>
      </c>
      <c r="BB164" s="324">
        <v>144</v>
      </c>
      <c r="BC164" s="329">
        <f t="shared" si="19"/>
        <v>2.88</v>
      </c>
      <c r="BD164" s="329">
        <f t="shared" si="21"/>
        <v>0.35869155099520006</v>
      </c>
      <c r="BE164" s="329">
        <f t="shared" si="22"/>
        <v>0.035869155099519996</v>
      </c>
      <c r="BF164" s="329">
        <f t="shared" si="17"/>
        <v>0.39456070609472005</v>
      </c>
      <c r="BG164" s="374">
        <f t="shared" si="15"/>
        <v>3.9456070609472005</v>
      </c>
      <c r="BH164" s="329">
        <f t="shared" si="18"/>
        <v>6.825607060947201</v>
      </c>
    </row>
    <row r="165" spans="53:60" ht="12.75">
      <c r="BA165" s="254">
        <f t="shared" si="20"/>
        <v>6.8610607014000005</v>
      </c>
      <c r="BB165" s="324">
        <v>145</v>
      </c>
      <c r="BC165" s="329">
        <f t="shared" si="19"/>
        <v>2.9</v>
      </c>
      <c r="BD165" s="329">
        <f t="shared" si="21"/>
        <v>0.36009642740000003</v>
      </c>
      <c r="BE165" s="329">
        <f t="shared" si="22"/>
        <v>0.03600964273999999</v>
      </c>
      <c r="BF165" s="329">
        <f t="shared" si="17"/>
        <v>0.39610607014000004</v>
      </c>
      <c r="BG165" s="374">
        <f t="shared" si="15"/>
        <v>3.9610607014000005</v>
      </c>
      <c r="BH165" s="329">
        <f t="shared" si="18"/>
        <v>6.8610607014000005</v>
      </c>
    </row>
    <row r="166" spans="53:60" ht="12.75">
      <c r="BA166" s="254">
        <f t="shared" si="20"/>
        <v>6.8963987927488</v>
      </c>
      <c r="BB166" s="324">
        <v>146</v>
      </c>
      <c r="BC166" s="329">
        <f t="shared" si="19"/>
        <v>2.92</v>
      </c>
      <c r="BD166" s="329">
        <f t="shared" si="21"/>
        <v>0.36149079934080003</v>
      </c>
      <c r="BE166" s="329">
        <f t="shared" si="22"/>
        <v>0.03614907993408</v>
      </c>
      <c r="BF166" s="329">
        <f t="shared" si="17"/>
        <v>0.39763987927488004</v>
      </c>
      <c r="BG166" s="374">
        <f t="shared" si="15"/>
        <v>3.9763987927488005</v>
      </c>
      <c r="BH166" s="329">
        <f t="shared" si="18"/>
        <v>6.8963987927488</v>
      </c>
    </row>
    <row r="167" spans="53:60" ht="12.75">
      <c r="BA167" s="254">
        <f t="shared" si="20"/>
        <v>6.931622246638401</v>
      </c>
      <c r="BB167" s="324">
        <v>147</v>
      </c>
      <c r="BC167" s="329">
        <f t="shared" si="19"/>
        <v>2.94</v>
      </c>
      <c r="BD167" s="329">
        <f t="shared" si="21"/>
        <v>0.3628747496944001</v>
      </c>
      <c r="BE167" s="329">
        <f t="shared" si="22"/>
        <v>0.03628747496944001</v>
      </c>
      <c r="BF167" s="329">
        <f t="shared" si="17"/>
        <v>0.3991622246638401</v>
      </c>
      <c r="BG167" s="374">
        <f t="shared" si="15"/>
        <v>3.991622246638401</v>
      </c>
      <c r="BH167" s="329">
        <f t="shared" si="18"/>
        <v>6.931622246638401</v>
      </c>
    </row>
    <row r="168" spans="53:60" ht="12.75">
      <c r="BA168" s="254">
        <f t="shared" si="20"/>
        <v>6.966731974713601</v>
      </c>
      <c r="BB168" s="324">
        <v>148</v>
      </c>
      <c r="BC168" s="329">
        <f t="shared" si="19"/>
        <v>2.96</v>
      </c>
      <c r="BD168" s="329">
        <f t="shared" si="21"/>
        <v>0.3642483613376</v>
      </c>
      <c r="BE168" s="329">
        <f t="shared" si="22"/>
        <v>0.03642483613376</v>
      </c>
      <c r="BF168" s="329">
        <f t="shared" si="17"/>
        <v>0.40067319747136004</v>
      </c>
      <c r="BG168" s="374">
        <f t="shared" si="15"/>
        <v>4.006731974713601</v>
      </c>
      <c r="BH168" s="329">
        <f t="shared" si="18"/>
        <v>6.966731974713601</v>
      </c>
    </row>
    <row r="169" spans="53:60" ht="12.75">
      <c r="BA169" s="254">
        <f t="shared" si="20"/>
        <v>7.001728888619201</v>
      </c>
      <c r="BB169" s="324">
        <v>149</v>
      </c>
      <c r="BC169" s="329">
        <f t="shared" si="19"/>
        <v>2.98</v>
      </c>
      <c r="BD169" s="329">
        <f t="shared" si="21"/>
        <v>0.36561171714720003</v>
      </c>
      <c r="BE169" s="329">
        <f t="shared" si="22"/>
        <v>0.03656117171472</v>
      </c>
      <c r="BF169" s="329">
        <f t="shared" si="17"/>
        <v>0.40217288886192004</v>
      </c>
      <c r="BG169" s="374">
        <f t="shared" si="15"/>
        <v>4.021728888619201</v>
      </c>
      <c r="BH169" s="329">
        <f t="shared" si="18"/>
        <v>7.001728888619201</v>
      </c>
    </row>
    <row r="170" spans="53:60" ht="12.75">
      <c r="BA170" s="254">
        <f t="shared" si="20"/>
        <v>7.036613900000001</v>
      </c>
      <c r="BB170" s="324">
        <v>150</v>
      </c>
      <c r="BC170" s="329">
        <f t="shared" si="19"/>
        <v>3</v>
      </c>
      <c r="BD170" s="329">
        <f t="shared" si="21"/>
        <v>0.3669649000000001</v>
      </c>
      <c r="BE170" s="329">
        <f t="shared" si="22"/>
        <v>0.036696490000000005</v>
      </c>
      <c r="BF170" s="329">
        <f t="shared" si="17"/>
        <v>0.4036613900000001</v>
      </c>
      <c r="BG170" s="374">
        <f t="shared" si="15"/>
        <v>4.036613900000001</v>
      </c>
      <c r="BH170" s="329">
        <f t="shared" si="18"/>
        <v>7.036613900000001</v>
      </c>
    </row>
    <row r="171" spans="53:60" ht="12.75">
      <c r="BA171" s="254">
        <f t="shared" si="20"/>
        <v>7.071387920500801</v>
      </c>
      <c r="BB171" s="324">
        <v>151</v>
      </c>
      <c r="BC171" s="329">
        <f t="shared" si="19"/>
        <v>3.02</v>
      </c>
      <c r="BD171" s="329">
        <f t="shared" si="21"/>
        <v>0.3683079927728001</v>
      </c>
      <c r="BE171" s="329">
        <f t="shared" si="22"/>
        <v>0.03683079927728</v>
      </c>
      <c r="BF171" s="329">
        <f t="shared" si="17"/>
        <v>0.4051387920500801</v>
      </c>
      <c r="BG171" s="374">
        <f t="shared" si="15"/>
        <v>4.051387920500801</v>
      </c>
      <c r="BH171" s="329">
        <f t="shared" si="18"/>
        <v>7.071387920500801</v>
      </c>
    </row>
    <row r="172" spans="53:60" ht="12.75">
      <c r="BA172" s="254">
        <f t="shared" si="20"/>
        <v>7.106051861766401</v>
      </c>
      <c r="BB172" s="324">
        <v>152</v>
      </c>
      <c r="BC172" s="329">
        <f t="shared" si="19"/>
        <v>3.04</v>
      </c>
      <c r="BD172" s="329">
        <f t="shared" si="21"/>
        <v>0.36964107834240006</v>
      </c>
      <c r="BE172" s="329">
        <f t="shared" si="22"/>
        <v>0.036964107834240006</v>
      </c>
      <c r="BF172" s="329">
        <f t="shared" si="17"/>
        <v>0.4066051861766401</v>
      </c>
      <c r="BG172" s="374">
        <f aca="true" t="shared" si="23" ref="BG172:BG235">$G$20*BF172</f>
        <v>4.066051861766401</v>
      </c>
      <c r="BH172" s="329">
        <f t="shared" si="18"/>
        <v>7.106051861766401</v>
      </c>
    </row>
    <row r="173" spans="53:60" ht="12.75">
      <c r="BA173" s="254">
        <f t="shared" si="20"/>
        <v>7.1406066354416</v>
      </c>
      <c r="BB173" s="324">
        <v>153</v>
      </c>
      <c r="BC173" s="329">
        <f t="shared" si="19"/>
        <v>3.06</v>
      </c>
      <c r="BD173" s="329">
        <f t="shared" si="21"/>
        <v>0.37096423958560004</v>
      </c>
      <c r="BE173" s="329">
        <f t="shared" si="22"/>
        <v>0.03709642395856</v>
      </c>
      <c r="BF173" s="329">
        <f t="shared" si="17"/>
        <v>0.40806066354416004</v>
      </c>
      <c r="BG173" s="374">
        <f t="shared" si="23"/>
        <v>4.0806066354416</v>
      </c>
      <c r="BH173" s="329">
        <f t="shared" si="18"/>
        <v>7.1406066354416</v>
      </c>
    </row>
    <row r="174" spans="53:60" ht="12.75">
      <c r="BA174" s="254">
        <f t="shared" si="20"/>
        <v>7.175053153171201</v>
      </c>
      <c r="BB174" s="324">
        <v>154</v>
      </c>
      <c r="BC174" s="329">
        <f t="shared" si="19"/>
        <v>3.08</v>
      </c>
      <c r="BD174" s="329">
        <f t="shared" si="21"/>
        <v>0.3722775593792001</v>
      </c>
      <c r="BE174" s="329">
        <f t="shared" si="22"/>
        <v>0.03722775593792</v>
      </c>
      <c r="BF174" s="329">
        <f t="shared" si="17"/>
        <v>0.4095053153171201</v>
      </c>
      <c r="BG174" s="374">
        <f t="shared" si="23"/>
        <v>4.095053153171201</v>
      </c>
      <c r="BH174" s="329">
        <f t="shared" si="18"/>
        <v>7.175053153171201</v>
      </c>
    </row>
    <row r="175" spans="53:60" ht="12.75">
      <c r="BA175" s="254">
        <f t="shared" si="20"/>
        <v>7.2093923266000015</v>
      </c>
      <c r="BB175" s="324">
        <v>155</v>
      </c>
      <c r="BC175" s="329">
        <f t="shared" si="19"/>
        <v>3.1</v>
      </c>
      <c r="BD175" s="329">
        <f t="shared" si="21"/>
        <v>0.3735811206000001</v>
      </c>
      <c r="BE175" s="329">
        <f t="shared" si="22"/>
        <v>0.037358112060000004</v>
      </c>
      <c r="BF175" s="329">
        <f t="shared" si="17"/>
        <v>0.4109392326600001</v>
      </c>
      <c r="BG175" s="374">
        <f t="shared" si="23"/>
        <v>4.109392326600001</v>
      </c>
      <c r="BH175" s="329">
        <f t="shared" si="18"/>
        <v>7.2093923266000015</v>
      </c>
    </row>
    <row r="176" spans="53:60" ht="12.75">
      <c r="BA176" s="254">
        <f t="shared" si="20"/>
        <v>7.243625067372801</v>
      </c>
      <c r="BB176" s="324">
        <v>156</v>
      </c>
      <c r="BC176" s="329">
        <f t="shared" si="19"/>
        <v>3.12</v>
      </c>
      <c r="BD176" s="329">
        <f t="shared" si="21"/>
        <v>0.37487500612480007</v>
      </c>
      <c r="BE176" s="329">
        <f t="shared" si="22"/>
        <v>0.037487500612480004</v>
      </c>
      <c r="BF176" s="329">
        <f t="shared" si="17"/>
        <v>0.4123625067372801</v>
      </c>
      <c r="BG176" s="374">
        <f t="shared" si="23"/>
        <v>4.123625067372801</v>
      </c>
      <c r="BH176" s="329">
        <f t="shared" si="18"/>
        <v>7.243625067372801</v>
      </c>
    </row>
    <row r="177" spans="53:60" ht="12.75">
      <c r="BA177" s="254">
        <f t="shared" si="20"/>
        <v>7.277752287134401</v>
      </c>
      <c r="BB177" s="324">
        <v>157</v>
      </c>
      <c r="BC177" s="329">
        <f t="shared" si="19"/>
        <v>3.14</v>
      </c>
      <c r="BD177" s="329">
        <f t="shared" si="21"/>
        <v>0.3761592988304</v>
      </c>
      <c r="BE177" s="329">
        <f t="shared" si="22"/>
        <v>0.03761592988304</v>
      </c>
      <c r="BF177" s="329">
        <f t="shared" si="17"/>
        <v>0.41377522871344</v>
      </c>
      <c r="BG177" s="374">
        <f t="shared" si="23"/>
        <v>4.137752287134401</v>
      </c>
      <c r="BH177" s="329">
        <f t="shared" si="18"/>
        <v>7.277752287134401</v>
      </c>
    </row>
    <row r="178" spans="53:60" ht="12.75">
      <c r="BA178" s="254">
        <f t="shared" si="20"/>
        <v>7.311774897529601</v>
      </c>
      <c r="BB178" s="324">
        <v>158</v>
      </c>
      <c r="BC178" s="329">
        <f t="shared" si="19"/>
        <v>3.16</v>
      </c>
      <c r="BD178" s="329">
        <f t="shared" si="21"/>
        <v>0.3774340815936001</v>
      </c>
      <c r="BE178" s="329">
        <f t="shared" si="22"/>
        <v>0.03774340815936</v>
      </c>
      <c r="BF178" s="329">
        <f t="shared" si="17"/>
        <v>0.4151774897529601</v>
      </c>
      <c r="BG178" s="374">
        <f t="shared" si="23"/>
        <v>4.1517748975296005</v>
      </c>
      <c r="BH178" s="329">
        <f t="shared" si="18"/>
        <v>7.311774897529601</v>
      </c>
    </row>
    <row r="179" spans="53:60" ht="12.75">
      <c r="BA179" s="254">
        <f t="shared" si="20"/>
        <v>7.345693810203201</v>
      </c>
      <c r="BB179" s="324">
        <v>159</v>
      </c>
      <c r="BC179" s="329">
        <f t="shared" si="19"/>
        <v>3.18</v>
      </c>
      <c r="BD179" s="329">
        <f t="shared" si="21"/>
        <v>0.3786994372912001</v>
      </c>
      <c r="BE179" s="329">
        <f t="shared" si="22"/>
        <v>0.037869943729120004</v>
      </c>
      <c r="BF179" s="329">
        <f t="shared" si="17"/>
        <v>0.4165693810203201</v>
      </c>
      <c r="BG179" s="374">
        <f t="shared" si="23"/>
        <v>4.165693810203201</v>
      </c>
      <c r="BH179" s="329">
        <f t="shared" si="18"/>
        <v>7.345693810203201</v>
      </c>
    </row>
    <row r="180" spans="53:60" ht="12.75">
      <c r="BA180" s="254">
        <f t="shared" si="20"/>
        <v>7.379509936800001</v>
      </c>
      <c r="BB180" s="324">
        <v>160</v>
      </c>
      <c r="BC180" s="329">
        <f t="shared" si="19"/>
        <v>3.2</v>
      </c>
      <c r="BD180" s="329">
        <f t="shared" si="21"/>
        <v>0.37995544880000004</v>
      </c>
      <c r="BE180" s="329">
        <f t="shared" si="22"/>
        <v>0.03799554488</v>
      </c>
      <c r="BF180" s="329">
        <f t="shared" si="17"/>
        <v>0.41795099368000005</v>
      </c>
      <c r="BG180" s="374">
        <f t="shared" si="23"/>
        <v>4.179509936800001</v>
      </c>
      <c r="BH180" s="329">
        <f t="shared" si="18"/>
        <v>7.379509936800001</v>
      </c>
    </row>
    <row r="181" spans="53:60" ht="12.75">
      <c r="BA181" s="254">
        <f t="shared" si="20"/>
        <v>7.4132241889648025</v>
      </c>
      <c r="BB181" s="324">
        <v>161</v>
      </c>
      <c r="BC181" s="329">
        <f t="shared" si="19"/>
        <v>3.22</v>
      </c>
      <c r="BD181" s="329">
        <f t="shared" si="21"/>
        <v>0.38120219899680013</v>
      </c>
      <c r="BE181" s="329">
        <f t="shared" si="22"/>
        <v>0.03812021989968</v>
      </c>
      <c r="BF181" s="329">
        <f t="shared" si="17"/>
        <v>0.41932241889648014</v>
      </c>
      <c r="BG181" s="374">
        <f t="shared" si="23"/>
        <v>4.193224188964802</v>
      </c>
      <c r="BH181" s="329">
        <f t="shared" si="18"/>
        <v>7.4132241889648025</v>
      </c>
    </row>
    <row r="182" spans="53:60" ht="12.75">
      <c r="BA182" s="254">
        <f t="shared" si="20"/>
        <v>7.446837478342401</v>
      </c>
      <c r="BB182" s="324">
        <v>162</v>
      </c>
      <c r="BC182" s="329">
        <f t="shared" si="19"/>
        <v>3.24</v>
      </c>
      <c r="BD182" s="329">
        <f t="shared" si="21"/>
        <v>0.3824397707584</v>
      </c>
      <c r="BE182" s="329">
        <f t="shared" si="22"/>
        <v>0.03824397707584</v>
      </c>
      <c r="BF182" s="329">
        <f t="shared" si="17"/>
        <v>0.42068374783424</v>
      </c>
      <c r="BG182" s="374">
        <f t="shared" si="23"/>
        <v>4.2068374783424005</v>
      </c>
      <c r="BH182" s="329">
        <f t="shared" si="18"/>
        <v>7.446837478342401</v>
      </c>
    </row>
    <row r="183" spans="53:60" ht="12.75">
      <c r="BA183" s="254">
        <f t="shared" si="20"/>
        <v>7.4803507165776</v>
      </c>
      <c r="BB183" s="324">
        <v>163</v>
      </c>
      <c r="BC183" s="329">
        <f t="shared" si="19"/>
        <v>3.2600000000000002</v>
      </c>
      <c r="BD183" s="329">
        <f t="shared" si="21"/>
        <v>0.38366824696160007</v>
      </c>
      <c r="BE183" s="329">
        <f t="shared" si="22"/>
        <v>0.038366824696160005</v>
      </c>
      <c r="BF183" s="329">
        <f t="shared" si="17"/>
        <v>0.42203507165776005</v>
      </c>
      <c r="BG183" s="374">
        <f t="shared" si="23"/>
        <v>4.220350716577601</v>
      </c>
      <c r="BH183" s="329">
        <f t="shared" si="18"/>
        <v>7.4803507165776</v>
      </c>
    </row>
    <row r="184" spans="53:60" ht="12.75">
      <c r="BA184" s="254">
        <f t="shared" si="20"/>
        <v>7.513764815315201</v>
      </c>
      <c r="BB184" s="324">
        <v>164</v>
      </c>
      <c r="BC184" s="329">
        <f t="shared" si="19"/>
        <v>3.2800000000000002</v>
      </c>
      <c r="BD184" s="329">
        <f t="shared" si="21"/>
        <v>0.3848877104832001</v>
      </c>
      <c r="BE184" s="329">
        <f t="shared" si="22"/>
        <v>0.03848877104832</v>
      </c>
      <c r="BF184" s="329">
        <f aca="true" t="shared" si="24" ref="BF184:BF247">BD184+BE184</f>
        <v>0.4233764815315201</v>
      </c>
      <c r="BG184" s="374">
        <f t="shared" si="23"/>
        <v>4.233764815315201</v>
      </c>
      <c r="BH184" s="329">
        <f aca="true" t="shared" si="25" ref="BH184:BH247">BC184+BG184</f>
        <v>7.513764815315201</v>
      </c>
    </row>
    <row r="185" spans="53:60" ht="12.75">
      <c r="BA185" s="254">
        <f t="shared" si="20"/>
        <v>7.547080686200001</v>
      </c>
      <c r="BB185" s="324">
        <v>165</v>
      </c>
      <c r="BC185" s="329">
        <f t="shared" si="19"/>
        <v>3.3000000000000003</v>
      </c>
      <c r="BD185" s="329">
        <f t="shared" si="21"/>
        <v>0.38609824420000005</v>
      </c>
      <c r="BE185" s="329">
        <f t="shared" si="22"/>
        <v>0.03860982442</v>
      </c>
      <c r="BF185" s="329">
        <f t="shared" si="24"/>
        <v>0.42470806862000005</v>
      </c>
      <c r="BG185" s="374">
        <f t="shared" si="23"/>
        <v>4.2470806862</v>
      </c>
      <c r="BH185" s="329">
        <f t="shared" si="25"/>
        <v>7.547080686200001</v>
      </c>
    </row>
    <row r="186" spans="53:60" ht="12.75">
      <c r="BA186" s="254">
        <f t="shared" si="20"/>
        <v>7.5802992408768</v>
      </c>
      <c r="BB186" s="324">
        <v>166</v>
      </c>
      <c r="BC186" s="329">
        <f t="shared" si="19"/>
        <v>3.3200000000000003</v>
      </c>
      <c r="BD186" s="329">
        <f t="shared" si="21"/>
        <v>0.38729993098880006</v>
      </c>
      <c r="BE186" s="329">
        <f t="shared" si="22"/>
        <v>0.038729993098880006</v>
      </c>
      <c r="BF186" s="329">
        <f t="shared" si="24"/>
        <v>0.42602992408768003</v>
      </c>
      <c r="BG186" s="374">
        <f t="shared" si="23"/>
        <v>4.2602992408768</v>
      </c>
      <c r="BH186" s="329">
        <f t="shared" si="25"/>
        <v>7.5802992408768</v>
      </c>
    </row>
    <row r="187" spans="53:60" ht="12.75">
      <c r="BA187" s="254">
        <f t="shared" si="20"/>
        <v>7.6134213909904</v>
      </c>
      <c r="BB187" s="324">
        <v>167</v>
      </c>
      <c r="BC187" s="329">
        <f t="shared" si="19"/>
        <v>3.34</v>
      </c>
      <c r="BD187" s="329">
        <f t="shared" si="21"/>
        <v>0.3884928537264</v>
      </c>
      <c r="BE187" s="329">
        <f t="shared" si="22"/>
        <v>0.03884928537263999</v>
      </c>
      <c r="BF187" s="329">
        <f t="shared" si="24"/>
        <v>0.42734213909904</v>
      </c>
      <c r="BG187" s="374">
        <f t="shared" si="23"/>
        <v>4.2734213909904</v>
      </c>
      <c r="BH187" s="329">
        <f t="shared" si="25"/>
        <v>7.6134213909904</v>
      </c>
    </row>
    <row r="188" spans="53:60" ht="12.75">
      <c r="BA188" s="254">
        <f t="shared" si="20"/>
        <v>7.646448048185601</v>
      </c>
      <c r="BB188" s="324">
        <v>168</v>
      </c>
      <c r="BC188" s="329">
        <f t="shared" si="19"/>
        <v>3.36</v>
      </c>
      <c r="BD188" s="329">
        <f t="shared" si="21"/>
        <v>0.38967709528960004</v>
      </c>
      <c r="BE188" s="329">
        <f t="shared" si="22"/>
        <v>0.03896770952896</v>
      </c>
      <c r="BF188" s="329">
        <f t="shared" si="24"/>
        <v>0.42864480481856004</v>
      </c>
      <c r="BG188" s="374">
        <f t="shared" si="23"/>
        <v>4.2864480481856</v>
      </c>
      <c r="BH188" s="329">
        <f t="shared" si="25"/>
        <v>7.646448048185601</v>
      </c>
    </row>
    <row r="189" spans="53:60" ht="12.75">
      <c r="BA189" s="254">
        <f t="shared" si="20"/>
        <v>7.679380124107201</v>
      </c>
      <c r="BB189" s="324">
        <v>169</v>
      </c>
      <c r="BC189" s="329">
        <f t="shared" si="19"/>
        <v>3.38</v>
      </c>
      <c r="BD189" s="329">
        <f t="shared" si="21"/>
        <v>0.3908527385552001</v>
      </c>
      <c r="BE189" s="329">
        <f t="shared" si="22"/>
        <v>0.03908527385552</v>
      </c>
      <c r="BF189" s="329">
        <f t="shared" si="24"/>
        <v>0.4299380124107201</v>
      </c>
      <c r="BG189" s="374">
        <f t="shared" si="23"/>
        <v>4.299380124107201</v>
      </c>
      <c r="BH189" s="329">
        <f t="shared" si="25"/>
        <v>7.679380124107201</v>
      </c>
    </row>
    <row r="190" spans="53:60" ht="12.75">
      <c r="BA190" s="254">
        <f t="shared" si="20"/>
        <v>7.712218530400001</v>
      </c>
      <c r="BB190" s="324">
        <v>170</v>
      </c>
      <c r="BC190" s="329">
        <f t="shared" si="19"/>
        <v>3.4</v>
      </c>
      <c r="BD190" s="329">
        <f t="shared" si="21"/>
        <v>0.3920198664</v>
      </c>
      <c r="BE190" s="329">
        <f t="shared" si="22"/>
        <v>0.03920198664</v>
      </c>
      <c r="BF190" s="329">
        <f t="shared" si="24"/>
        <v>0.43122185304000005</v>
      </c>
      <c r="BG190" s="374">
        <f t="shared" si="23"/>
        <v>4.312218530400001</v>
      </c>
      <c r="BH190" s="329">
        <f t="shared" si="25"/>
        <v>7.712218530400001</v>
      </c>
    </row>
    <row r="191" spans="53:60" ht="12.75">
      <c r="BA191" s="254">
        <f t="shared" si="20"/>
        <v>7.7449641787088</v>
      </c>
      <c r="BB191" s="324">
        <v>171</v>
      </c>
      <c r="BC191" s="329">
        <f t="shared" si="19"/>
        <v>3.42</v>
      </c>
      <c r="BD191" s="329">
        <f t="shared" si="21"/>
        <v>0.3931785617008</v>
      </c>
      <c r="BE191" s="329">
        <f t="shared" si="22"/>
        <v>0.039317856170080004</v>
      </c>
      <c r="BF191" s="329">
        <f t="shared" si="24"/>
        <v>0.43249641787088</v>
      </c>
      <c r="BG191" s="374">
        <f t="shared" si="23"/>
        <v>4.3249641787088</v>
      </c>
      <c r="BH191" s="329">
        <f t="shared" si="25"/>
        <v>7.7449641787088</v>
      </c>
    </row>
    <row r="192" spans="53:60" ht="12.75">
      <c r="BA192" s="254">
        <f t="shared" si="20"/>
        <v>7.777617980678402</v>
      </c>
      <c r="BB192" s="324">
        <v>172</v>
      </c>
      <c r="BC192" s="329">
        <f t="shared" si="19"/>
        <v>3.44</v>
      </c>
      <c r="BD192" s="329">
        <f t="shared" si="21"/>
        <v>0.3943289073344001</v>
      </c>
      <c r="BE192" s="329">
        <f t="shared" si="22"/>
        <v>0.03943289073344001</v>
      </c>
      <c r="BF192" s="329">
        <f t="shared" si="24"/>
        <v>0.43376179806784015</v>
      </c>
      <c r="BG192" s="374">
        <f t="shared" si="23"/>
        <v>4.337617980678401</v>
      </c>
      <c r="BH192" s="329">
        <f t="shared" si="25"/>
        <v>7.777617980678402</v>
      </c>
    </row>
    <row r="193" spans="53:60" ht="12.75">
      <c r="BA193" s="254">
        <f t="shared" si="20"/>
        <v>7.810180847953601</v>
      </c>
      <c r="BB193" s="324">
        <v>173</v>
      </c>
      <c r="BC193" s="329">
        <f t="shared" si="19"/>
        <v>3.46</v>
      </c>
      <c r="BD193" s="329">
        <f t="shared" si="21"/>
        <v>0.3954709861776</v>
      </c>
      <c r="BE193" s="329">
        <f t="shared" si="22"/>
        <v>0.039547098617760006</v>
      </c>
      <c r="BF193" s="329">
        <f t="shared" si="24"/>
        <v>0.43501808479536</v>
      </c>
      <c r="BG193" s="374">
        <f t="shared" si="23"/>
        <v>4.350180847953601</v>
      </c>
      <c r="BH193" s="329">
        <f t="shared" si="25"/>
        <v>7.810180847953601</v>
      </c>
    </row>
    <row r="194" spans="53:60" ht="12.75">
      <c r="BA194" s="254">
        <f t="shared" si="20"/>
        <v>7.842653692179201</v>
      </c>
      <c r="BB194" s="324">
        <v>174</v>
      </c>
      <c r="BC194" s="329">
        <f t="shared" si="19"/>
        <v>3.48</v>
      </c>
      <c r="BD194" s="329">
        <f t="shared" si="21"/>
        <v>0.3966048811072001</v>
      </c>
      <c r="BE194" s="329">
        <f t="shared" si="22"/>
        <v>0.03966048811072001</v>
      </c>
      <c r="BF194" s="329">
        <f t="shared" si="24"/>
        <v>0.43626536921792014</v>
      </c>
      <c r="BG194" s="374">
        <f t="shared" si="23"/>
        <v>4.362653692179201</v>
      </c>
      <c r="BH194" s="329">
        <f t="shared" si="25"/>
        <v>7.842653692179201</v>
      </c>
    </row>
    <row r="195" spans="53:60" ht="12.75">
      <c r="BA195" s="254">
        <f t="shared" si="20"/>
        <v>7.875037425</v>
      </c>
      <c r="BB195" s="324">
        <v>175</v>
      </c>
      <c r="BC195" s="329">
        <f t="shared" si="19"/>
        <v>3.5</v>
      </c>
      <c r="BD195" s="329">
        <f t="shared" si="21"/>
        <v>0.3977306750000001</v>
      </c>
      <c r="BE195" s="329">
        <f t="shared" si="22"/>
        <v>0.0397730675</v>
      </c>
      <c r="BF195" s="329">
        <f t="shared" si="24"/>
        <v>0.43750374250000007</v>
      </c>
      <c r="BG195" s="374">
        <f t="shared" si="23"/>
        <v>4.375037425</v>
      </c>
      <c r="BH195" s="329">
        <f t="shared" si="25"/>
        <v>7.875037425</v>
      </c>
    </row>
    <row r="196" spans="53:60" ht="12.75">
      <c r="BA196" s="254">
        <f t="shared" si="20"/>
        <v>7.907332958060801</v>
      </c>
      <c r="BB196" s="324">
        <v>176</v>
      </c>
      <c r="BC196" s="329">
        <f t="shared" si="19"/>
        <v>3.52</v>
      </c>
      <c r="BD196" s="329">
        <f t="shared" si="21"/>
        <v>0.39884845073280006</v>
      </c>
      <c r="BE196" s="329">
        <f t="shared" si="22"/>
        <v>0.039884845073279995</v>
      </c>
      <c r="BF196" s="329">
        <f t="shared" si="24"/>
        <v>0.43873329580608006</v>
      </c>
      <c r="BG196" s="374">
        <f t="shared" si="23"/>
        <v>4.3873329580608</v>
      </c>
      <c r="BH196" s="329">
        <f t="shared" si="25"/>
        <v>7.907332958060801</v>
      </c>
    </row>
    <row r="197" spans="53:60" ht="12.75">
      <c r="BA197" s="254">
        <f t="shared" si="20"/>
        <v>7.9395412030064</v>
      </c>
      <c r="BB197" s="324">
        <v>177</v>
      </c>
      <c r="BC197" s="329">
        <f t="shared" si="19"/>
        <v>3.54</v>
      </c>
      <c r="BD197" s="329">
        <f t="shared" si="21"/>
        <v>0.39995829118240006</v>
      </c>
      <c r="BE197" s="329">
        <f t="shared" si="22"/>
        <v>0.03999582911823999</v>
      </c>
      <c r="BF197" s="329">
        <f t="shared" si="24"/>
        <v>0.4399541203006401</v>
      </c>
      <c r="BG197" s="374">
        <f t="shared" si="23"/>
        <v>4.3995412030064</v>
      </c>
      <c r="BH197" s="329">
        <f t="shared" si="25"/>
        <v>7.9395412030064</v>
      </c>
    </row>
    <row r="198" spans="53:60" ht="12.75">
      <c r="BA198" s="254">
        <f t="shared" si="20"/>
        <v>7.971663071481601</v>
      </c>
      <c r="BB198" s="324">
        <v>178</v>
      </c>
      <c r="BC198" s="329">
        <f t="shared" si="19"/>
        <v>3.56</v>
      </c>
      <c r="BD198" s="329">
        <f t="shared" si="21"/>
        <v>0.40106027922560006</v>
      </c>
      <c r="BE198" s="329">
        <f t="shared" si="22"/>
        <v>0.040106027922559996</v>
      </c>
      <c r="BF198" s="329">
        <f t="shared" si="24"/>
        <v>0.4411663071481601</v>
      </c>
      <c r="BG198" s="374">
        <f t="shared" si="23"/>
        <v>4.411663071481601</v>
      </c>
      <c r="BH198" s="329">
        <f t="shared" si="25"/>
        <v>7.971663071481601</v>
      </c>
    </row>
    <row r="199" spans="53:60" ht="12.75">
      <c r="BA199" s="254">
        <f t="shared" si="20"/>
        <v>8.0036994751312</v>
      </c>
      <c r="BB199" s="324">
        <v>179</v>
      </c>
      <c r="BC199" s="329">
        <f t="shared" si="19"/>
        <v>3.58</v>
      </c>
      <c r="BD199" s="329">
        <f t="shared" si="21"/>
        <v>0.40215449773920003</v>
      </c>
      <c r="BE199" s="329">
        <f t="shared" si="22"/>
        <v>0.04021544977392</v>
      </c>
      <c r="BF199" s="329">
        <f t="shared" si="24"/>
        <v>0.44236994751312003</v>
      </c>
      <c r="BG199" s="374">
        <f t="shared" si="23"/>
        <v>4.4236994751312</v>
      </c>
      <c r="BH199" s="329">
        <f t="shared" si="25"/>
        <v>8.0036994751312</v>
      </c>
    </row>
    <row r="200" spans="53:60" ht="12.75">
      <c r="BA200" s="254">
        <f t="shared" si="20"/>
        <v>8.0356513256</v>
      </c>
      <c r="BB200" s="324">
        <v>180</v>
      </c>
      <c r="BC200" s="329">
        <f t="shared" si="19"/>
        <v>3.6</v>
      </c>
      <c r="BD200" s="329">
        <f t="shared" si="21"/>
        <v>0.4032410296000001</v>
      </c>
      <c r="BE200" s="329">
        <f t="shared" si="22"/>
        <v>0.040324102960000004</v>
      </c>
      <c r="BF200" s="329">
        <f t="shared" si="24"/>
        <v>0.4435651325600001</v>
      </c>
      <c r="BG200" s="374">
        <f t="shared" si="23"/>
        <v>4.4356513256</v>
      </c>
      <c r="BH200" s="329">
        <f t="shared" si="25"/>
        <v>8.0356513256</v>
      </c>
    </row>
    <row r="201" spans="53:60" ht="12.75">
      <c r="BA201" s="254">
        <f t="shared" si="20"/>
        <v>8.067519534532801</v>
      </c>
      <c r="BB201" s="324">
        <v>181</v>
      </c>
      <c r="BC201" s="329">
        <f t="shared" si="19"/>
        <v>3.62</v>
      </c>
      <c r="BD201" s="329">
        <f t="shared" si="21"/>
        <v>0.40431995768480006</v>
      </c>
      <c r="BE201" s="329">
        <f t="shared" si="22"/>
        <v>0.04043199576848001</v>
      </c>
      <c r="BF201" s="329">
        <f t="shared" si="24"/>
        <v>0.44475195345328006</v>
      </c>
      <c r="BG201" s="374">
        <f t="shared" si="23"/>
        <v>4.447519534532801</v>
      </c>
      <c r="BH201" s="329">
        <f t="shared" si="25"/>
        <v>8.067519534532801</v>
      </c>
    </row>
    <row r="202" spans="53:60" ht="12.75">
      <c r="BA202" s="254">
        <f t="shared" si="20"/>
        <v>8.0993050135744</v>
      </c>
      <c r="BB202" s="324">
        <v>182</v>
      </c>
      <c r="BC202" s="329">
        <f t="shared" si="19"/>
        <v>3.64</v>
      </c>
      <c r="BD202" s="329">
        <f t="shared" si="21"/>
        <v>0.4053913648704</v>
      </c>
      <c r="BE202" s="329">
        <f t="shared" si="22"/>
        <v>0.04053913648704001</v>
      </c>
      <c r="BF202" s="329">
        <f t="shared" si="24"/>
        <v>0.44593050135744</v>
      </c>
      <c r="BG202" s="374">
        <f t="shared" si="23"/>
        <v>4.4593050135744</v>
      </c>
      <c r="BH202" s="329">
        <f t="shared" si="25"/>
        <v>8.0993050135744</v>
      </c>
    </row>
    <row r="203" spans="53:60" ht="12.75">
      <c r="BA203" s="254">
        <f t="shared" si="20"/>
        <v>8.131008674369602</v>
      </c>
      <c r="BB203" s="324">
        <v>183</v>
      </c>
      <c r="BC203" s="329">
        <f t="shared" si="19"/>
        <v>3.66</v>
      </c>
      <c r="BD203" s="329">
        <f t="shared" si="21"/>
        <v>0.40645533403360007</v>
      </c>
      <c r="BE203" s="329">
        <f t="shared" si="22"/>
        <v>0.04064553340336001</v>
      </c>
      <c r="BF203" s="329">
        <f t="shared" si="24"/>
        <v>0.4471008674369601</v>
      </c>
      <c r="BG203" s="374">
        <f t="shared" si="23"/>
        <v>4.471008674369601</v>
      </c>
      <c r="BH203" s="329">
        <f t="shared" si="25"/>
        <v>8.131008674369602</v>
      </c>
    </row>
    <row r="204" spans="53:60" ht="12.75">
      <c r="BA204" s="254">
        <f t="shared" si="20"/>
        <v>8.1626314285632</v>
      </c>
      <c r="BB204" s="324">
        <v>184</v>
      </c>
      <c r="BC204" s="329">
        <f t="shared" si="19"/>
        <v>3.68</v>
      </c>
      <c r="BD204" s="329">
        <f t="shared" si="21"/>
        <v>0.40751194805120006</v>
      </c>
      <c r="BE204" s="329">
        <f t="shared" si="22"/>
        <v>0.040751194805119996</v>
      </c>
      <c r="BF204" s="329">
        <f t="shared" si="24"/>
        <v>0.4482631428563201</v>
      </c>
      <c r="BG204" s="374">
        <f t="shared" si="23"/>
        <v>4.4826314285632005</v>
      </c>
      <c r="BH204" s="329">
        <f t="shared" si="25"/>
        <v>8.1626314285632</v>
      </c>
    </row>
    <row r="205" spans="53:60" ht="12.75">
      <c r="BA205" s="254">
        <f t="shared" si="20"/>
        <v>8.194174187800002</v>
      </c>
      <c r="BB205" s="324">
        <v>185</v>
      </c>
      <c r="BC205" s="329">
        <f t="shared" si="19"/>
        <v>3.7</v>
      </c>
      <c r="BD205" s="329">
        <f t="shared" si="21"/>
        <v>0.4085612898</v>
      </c>
      <c r="BE205" s="329">
        <f t="shared" si="22"/>
        <v>0.040856128979999996</v>
      </c>
      <c r="BF205" s="329">
        <f t="shared" si="24"/>
        <v>0.44941741878</v>
      </c>
      <c r="BG205" s="374">
        <f t="shared" si="23"/>
        <v>4.4941741878000006</v>
      </c>
      <c r="BH205" s="329">
        <f t="shared" si="25"/>
        <v>8.194174187800002</v>
      </c>
    </row>
    <row r="206" spans="53:60" ht="12.75">
      <c r="BA206" s="254">
        <f t="shared" si="20"/>
        <v>8.2256378637248</v>
      </c>
      <c r="BB206" s="324">
        <v>186</v>
      </c>
      <c r="BC206" s="329">
        <f t="shared" si="19"/>
        <v>3.72</v>
      </c>
      <c r="BD206" s="329">
        <f t="shared" si="21"/>
        <v>0.40960344215680006</v>
      </c>
      <c r="BE206" s="329">
        <f t="shared" si="22"/>
        <v>0.04096034421568</v>
      </c>
      <c r="BF206" s="329">
        <f t="shared" si="24"/>
        <v>0.45056378637248007</v>
      </c>
      <c r="BG206" s="374">
        <f t="shared" si="23"/>
        <v>4.5056378637248</v>
      </c>
      <c r="BH206" s="329">
        <f t="shared" si="25"/>
        <v>8.2256378637248</v>
      </c>
    </row>
    <row r="207" spans="53:60" ht="12.75">
      <c r="BA207" s="254">
        <f t="shared" si="20"/>
        <v>8.2570233679824</v>
      </c>
      <c r="BB207" s="324">
        <v>187</v>
      </c>
      <c r="BC207" s="329">
        <f t="shared" si="19"/>
        <v>3.74</v>
      </c>
      <c r="BD207" s="329">
        <f t="shared" si="21"/>
        <v>0.4106384879984</v>
      </c>
      <c r="BE207" s="329">
        <f t="shared" si="22"/>
        <v>0.04106384879984</v>
      </c>
      <c r="BF207" s="329">
        <f t="shared" si="24"/>
        <v>0.45170233679824</v>
      </c>
      <c r="BG207" s="374">
        <f t="shared" si="23"/>
        <v>4.5170233679824</v>
      </c>
      <c r="BH207" s="329">
        <f t="shared" si="25"/>
        <v>8.2570233679824</v>
      </c>
    </row>
    <row r="208" spans="53:60" ht="12.75">
      <c r="BA208" s="254">
        <f t="shared" si="20"/>
        <v>8.2883316122176</v>
      </c>
      <c r="BB208" s="324">
        <v>188</v>
      </c>
      <c r="BC208" s="329">
        <f t="shared" si="19"/>
        <v>3.7600000000000002</v>
      </c>
      <c r="BD208" s="329">
        <f t="shared" si="21"/>
        <v>0.4116665102016</v>
      </c>
      <c r="BE208" s="329">
        <f t="shared" si="22"/>
        <v>0.041166651020160004</v>
      </c>
      <c r="BF208" s="329">
        <f t="shared" si="24"/>
        <v>0.45283316122176</v>
      </c>
      <c r="BG208" s="374">
        <f t="shared" si="23"/>
        <v>4.5283316122176</v>
      </c>
      <c r="BH208" s="329">
        <f t="shared" si="25"/>
        <v>8.2883316122176</v>
      </c>
    </row>
    <row r="209" spans="53:60" ht="12.75">
      <c r="BA209" s="254">
        <f t="shared" si="20"/>
        <v>8.319563508075202</v>
      </c>
      <c r="BB209" s="324">
        <v>189</v>
      </c>
      <c r="BC209" s="329">
        <f t="shared" si="19"/>
        <v>3.7800000000000002</v>
      </c>
      <c r="BD209" s="329">
        <f t="shared" si="21"/>
        <v>0.4126875916432001</v>
      </c>
      <c r="BE209" s="329">
        <f t="shared" si="22"/>
        <v>0.04126875916432001</v>
      </c>
      <c r="BF209" s="329">
        <f t="shared" si="24"/>
        <v>0.4539563508075201</v>
      </c>
      <c r="BG209" s="374">
        <f t="shared" si="23"/>
        <v>4.539563508075201</v>
      </c>
      <c r="BH209" s="329">
        <f t="shared" si="25"/>
        <v>8.319563508075202</v>
      </c>
    </row>
    <row r="210" spans="53:60" ht="12.75">
      <c r="BA210" s="254">
        <f t="shared" si="20"/>
        <v>8.350719967200002</v>
      </c>
      <c r="BB210" s="324">
        <v>190</v>
      </c>
      <c r="BC210" s="329">
        <f t="shared" si="19"/>
        <v>3.8000000000000003</v>
      </c>
      <c r="BD210" s="329">
        <f t="shared" si="21"/>
        <v>0.4137018152000001</v>
      </c>
      <c r="BE210" s="329">
        <f t="shared" si="22"/>
        <v>0.041370181520000014</v>
      </c>
      <c r="BF210" s="329">
        <f t="shared" si="24"/>
        <v>0.4550719967200001</v>
      </c>
      <c r="BG210" s="374">
        <f t="shared" si="23"/>
        <v>4.550719967200001</v>
      </c>
      <c r="BH210" s="329">
        <f t="shared" si="25"/>
        <v>8.350719967200002</v>
      </c>
    </row>
    <row r="211" spans="53:60" ht="12.75">
      <c r="BA211" s="254">
        <f t="shared" si="20"/>
        <v>8.381801901236802</v>
      </c>
      <c r="BB211" s="324">
        <v>191</v>
      </c>
      <c r="BC211" s="329">
        <f t="shared" si="19"/>
        <v>3.8200000000000003</v>
      </c>
      <c r="BD211" s="329">
        <f t="shared" si="21"/>
        <v>0.4147092637488002</v>
      </c>
      <c r="BE211" s="329">
        <f t="shared" si="22"/>
        <v>0.04147092637488001</v>
      </c>
      <c r="BF211" s="329">
        <f t="shared" si="24"/>
        <v>0.45618019012368016</v>
      </c>
      <c r="BG211" s="374">
        <f t="shared" si="23"/>
        <v>4.561801901236802</v>
      </c>
      <c r="BH211" s="329">
        <f t="shared" si="25"/>
        <v>8.381801901236802</v>
      </c>
    </row>
    <row r="212" spans="53:60" ht="12.75">
      <c r="BA212" s="254">
        <f t="shared" si="20"/>
        <v>8.412810221830402</v>
      </c>
      <c r="BB212" s="324">
        <v>192</v>
      </c>
      <c r="BC212" s="329">
        <f aca="true" t="shared" si="26" ref="BC212:BC275">BB212*$BB$18</f>
        <v>3.84</v>
      </c>
      <c r="BD212" s="329">
        <f t="shared" si="21"/>
        <v>0.4157100201664001</v>
      </c>
      <c r="BE212" s="329">
        <f t="shared" si="22"/>
        <v>0.04157100201664</v>
      </c>
      <c r="BF212" s="329">
        <f t="shared" si="24"/>
        <v>0.45728102218304006</v>
      </c>
      <c r="BG212" s="374">
        <f t="shared" si="23"/>
        <v>4.572810221830401</v>
      </c>
      <c r="BH212" s="329">
        <f t="shared" si="25"/>
        <v>8.412810221830402</v>
      </c>
    </row>
    <row r="213" spans="53:60" ht="12.75">
      <c r="BA213" s="254">
        <f aca="true" t="shared" si="27" ref="BA213:BA276">BH213</f>
        <v>8.443745840625601</v>
      </c>
      <c r="BB213" s="324">
        <v>193</v>
      </c>
      <c r="BC213" s="329">
        <f t="shared" si="26"/>
        <v>3.86</v>
      </c>
      <c r="BD213" s="329">
        <f aca="true" t="shared" si="28" ref="BD213:BD276">$BD$8*BC213^3+$BD$9*BC213^2+$BD$10*BC213+$BD$11</f>
        <v>0.4167041673296001</v>
      </c>
      <c r="BE213" s="329">
        <f aca="true" t="shared" si="29" ref="BE213:BE276">$BG$8*BC213^3+$BG$9*BC213^2+$BG$10*BC213+$BG$11</f>
        <v>0.04167041673296</v>
      </c>
      <c r="BF213" s="329">
        <f t="shared" si="24"/>
        <v>0.4583745840625601</v>
      </c>
      <c r="BG213" s="374">
        <f t="shared" si="23"/>
        <v>4.583745840625601</v>
      </c>
      <c r="BH213" s="329">
        <f t="shared" si="25"/>
        <v>8.443745840625601</v>
      </c>
    </row>
    <row r="214" spans="53:60" ht="12.75">
      <c r="BA214" s="254">
        <f t="shared" si="27"/>
        <v>8.4746096692672</v>
      </c>
      <c r="BB214" s="324">
        <v>194</v>
      </c>
      <c r="BC214" s="329">
        <f t="shared" si="26"/>
        <v>3.88</v>
      </c>
      <c r="BD214" s="329">
        <f t="shared" si="28"/>
        <v>0.4176917881152001</v>
      </c>
      <c r="BE214" s="329">
        <f t="shared" si="29"/>
        <v>0.04176917881152</v>
      </c>
      <c r="BF214" s="329">
        <f t="shared" si="24"/>
        <v>0.45946096692672006</v>
      </c>
      <c r="BG214" s="374">
        <f t="shared" si="23"/>
        <v>4.594609669267201</v>
      </c>
      <c r="BH214" s="329">
        <f t="shared" si="25"/>
        <v>8.4746096692672</v>
      </c>
    </row>
    <row r="215" spans="53:60" ht="12.75">
      <c r="BA215" s="254">
        <f t="shared" si="27"/>
        <v>8.5054026194</v>
      </c>
      <c r="BB215" s="324">
        <v>195</v>
      </c>
      <c r="BC215" s="329">
        <f t="shared" si="26"/>
        <v>3.9</v>
      </c>
      <c r="BD215" s="329">
        <f t="shared" si="28"/>
        <v>0.41867296540000004</v>
      </c>
      <c r="BE215" s="329">
        <f t="shared" si="29"/>
        <v>0.04186729654000001</v>
      </c>
      <c r="BF215" s="329">
        <f t="shared" si="24"/>
        <v>0.46054026194000003</v>
      </c>
      <c r="BG215" s="374">
        <f t="shared" si="23"/>
        <v>4.6054026194</v>
      </c>
      <c r="BH215" s="329">
        <f t="shared" si="25"/>
        <v>8.5054026194</v>
      </c>
    </row>
    <row r="216" spans="53:60" ht="12.75">
      <c r="BA216" s="254">
        <f t="shared" si="27"/>
        <v>8.5361256026688</v>
      </c>
      <c r="BB216" s="324">
        <v>196</v>
      </c>
      <c r="BC216" s="329">
        <f t="shared" si="26"/>
        <v>3.92</v>
      </c>
      <c r="BD216" s="329">
        <f t="shared" si="28"/>
        <v>0.4196477820608001</v>
      </c>
      <c r="BE216" s="329">
        <f t="shared" si="29"/>
        <v>0.04196477820608</v>
      </c>
      <c r="BF216" s="329">
        <f t="shared" si="24"/>
        <v>0.46161256026688013</v>
      </c>
      <c r="BG216" s="374">
        <f t="shared" si="23"/>
        <v>4.616125602668801</v>
      </c>
      <c r="BH216" s="329">
        <f t="shared" si="25"/>
        <v>8.5361256026688</v>
      </c>
    </row>
    <row r="217" spans="53:60" ht="12.75">
      <c r="BA217" s="254">
        <f t="shared" si="27"/>
        <v>8.566779530718401</v>
      </c>
      <c r="BB217" s="324">
        <v>197</v>
      </c>
      <c r="BC217" s="329">
        <f t="shared" si="26"/>
        <v>3.94</v>
      </c>
      <c r="BD217" s="329">
        <f t="shared" si="28"/>
        <v>0.42061632097440005</v>
      </c>
      <c r="BE217" s="329">
        <f t="shared" si="29"/>
        <v>0.04206163209744</v>
      </c>
      <c r="BF217" s="329">
        <f t="shared" si="24"/>
        <v>0.46267795307184006</v>
      </c>
      <c r="BG217" s="374">
        <f t="shared" si="23"/>
        <v>4.626779530718401</v>
      </c>
      <c r="BH217" s="329">
        <f t="shared" si="25"/>
        <v>8.566779530718401</v>
      </c>
    </row>
    <row r="218" spans="53:60" ht="12.75">
      <c r="BA218" s="254">
        <f t="shared" si="27"/>
        <v>8.597365315193601</v>
      </c>
      <c r="BB218" s="324">
        <v>198</v>
      </c>
      <c r="BC218" s="329">
        <f t="shared" si="26"/>
        <v>3.96</v>
      </c>
      <c r="BD218" s="329">
        <f t="shared" si="28"/>
        <v>0.42157866501760005</v>
      </c>
      <c r="BE218" s="329">
        <f t="shared" si="29"/>
        <v>0.04215786650176</v>
      </c>
      <c r="BF218" s="329">
        <f t="shared" si="24"/>
        <v>0.46373653151936006</v>
      </c>
      <c r="BG218" s="374">
        <f t="shared" si="23"/>
        <v>4.637365315193601</v>
      </c>
      <c r="BH218" s="329">
        <f t="shared" si="25"/>
        <v>8.597365315193601</v>
      </c>
    </row>
    <row r="219" spans="53:60" ht="12.75">
      <c r="BA219" s="254">
        <f t="shared" si="27"/>
        <v>8.6278838677392</v>
      </c>
      <c r="BB219" s="324">
        <v>199</v>
      </c>
      <c r="BC219" s="329">
        <f t="shared" si="26"/>
        <v>3.98</v>
      </c>
      <c r="BD219" s="329">
        <f t="shared" si="28"/>
        <v>0.4225348970672001</v>
      </c>
      <c r="BE219" s="329">
        <f t="shared" si="29"/>
        <v>0.04225348970672</v>
      </c>
      <c r="BF219" s="329">
        <f t="shared" si="24"/>
        <v>0.4647883867739201</v>
      </c>
      <c r="BG219" s="374">
        <f t="shared" si="23"/>
        <v>4.647883867739201</v>
      </c>
      <c r="BH219" s="329">
        <f t="shared" si="25"/>
        <v>8.6278838677392</v>
      </c>
    </row>
    <row r="220" spans="53:60" ht="12.75">
      <c r="BA220" s="254">
        <f t="shared" si="27"/>
        <v>8.6583361</v>
      </c>
      <c r="BB220" s="324">
        <v>200</v>
      </c>
      <c r="BC220" s="329">
        <f t="shared" si="26"/>
        <v>4</v>
      </c>
      <c r="BD220" s="329">
        <f t="shared" si="28"/>
        <v>0.42348510000000006</v>
      </c>
      <c r="BE220" s="329">
        <f t="shared" si="29"/>
        <v>0.04234851</v>
      </c>
      <c r="BF220" s="329">
        <f t="shared" si="24"/>
        <v>0.46583361000000006</v>
      </c>
      <c r="BG220" s="374">
        <f t="shared" si="23"/>
        <v>4.6583361000000005</v>
      </c>
      <c r="BH220" s="329">
        <f t="shared" si="25"/>
        <v>8.6583361</v>
      </c>
    </row>
    <row r="221" spans="53:60" ht="12.75">
      <c r="BA221" s="254">
        <f t="shared" si="27"/>
        <v>8.688722923620801</v>
      </c>
      <c r="BB221" s="324">
        <v>201</v>
      </c>
      <c r="BC221" s="329">
        <f t="shared" si="26"/>
        <v>4.0200000000000005</v>
      </c>
      <c r="BD221" s="329">
        <f t="shared" si="28"/>
        <v>0.4244293566928001</v>
      </c>
      <c r="BE221" s="329">
        <f t="shared" si="29"/>
        <v>0.04244293566928</v>
      </c>
      <c r="BF221" s="329">
        <f t="shared" si="24"/>
        <v>0.46687229236208005</v>
      </c>
      <c r="BG221" s="374">
        <f t="shared" si="23"/>
        <v>4.6687229236208</v>
      </c>
      <c r="BH221" s="329">
        <f t="shared" si="25"/>
        <v>8.688722923620801</v>
      </c>
    </row>
    <row r="222" spans="53:60" ht="12.75">
      <c r="BA222" s="254">
        <f t="shared" si="27"/>
        <v>8.7190452502464</v>
      </c>
      <c r="BB222" s="324">
        <v>202</v>
      </c>
      <c r="BC222" s="329">
        <f t="shared" si="26"/>
        <v>4.04</v>
      </c>
      <c r="BD222" s="329">
        <f t="shared" si="28"/>
        <v>0.42536775002240007</v>
      </c>
      <c r="BE222" s="329">
        <f t="shared" si="29"/>
        <v>0.042536775002240006</v>
      </c>
      <c r="BF222" s="329">
        <f t="shared" si="24"/>
        <v>0.4679045250246401</v>
      </c>
      <c r="BG222" s="374">
        <f t="shared" si="23"/>
        <v>4.679045250246401</v>
      </c>
      <c r="BH222" s="329">
        <f t="shared" si="25"/>
        <v>8.7190452502464</v>
      </c>
    </row>
    <row r="223" spans="53:60" ht="12.75">
      <c r="BA223" s="254">
        <f t="shared" si="27"/>
        <v>8.749303991521602</v>
      </c>
      <c r="BB223" s="324">
        <v>203</v>
      </c>
      <c r="BC223" s="329">
        <f t="shared" si="26"/>
        <v>4.0600000000000005</v>
      </c>
      <c r="BD223" s="329">
        <f t="shared" si="28"/>
        <v>0.42630036286560014</v>
      </c>
      <c r="BE223" s="329">
        <f t="shared" si="29"/>
        <v>0.04263003628656</v>
      </c>
      <c r="BF223" s="329">
        <f t="shared" si="24"/>
        <v>0.4689303991521601</v>
      </c>
      <c r="BG223" s="374">
        <f t="shared" si="23"/>
        <v>4.6893039915216015</v>
      </c>
      <c r="BH223" s="329">
        <f t="shared" si="25"/>
        <v>8.749303991521602</v>
      </c>
    </row>
    <row r="224" spans="53:60" ht="12.75">
      <c r="BA224" s="254">
        <f t="shared" si="27"/>
        <v>8.779500059091202</v>
      </c>
      <c r="BB224" s="324">
        <v>204</v>
      </c>
      <c r="BC224" s="329">
        <f t="shared" si="26"/>
        <v>4.08</v>
      </c>
      <c r="BD224" s="329">
        <f t="shared" si="28"/>
        <v>0.4272272780992</v>
      </c>
      <c r="BE224" s="329">
        <f t="shared" si="29"/>
        <v>0.04272272780992001</v>
      </c>
      <c r="BF224" s="329">
        <f t="shared" si="24"/>
        <v>0.46995000590912006</v>
      </c>
      <c r="BG224" s="374">
        <f t="shared" si="23"/>
        <v>4.699500059091201</v>
      </c>
      <c r="BH224" s="329">
        <f t="shared" si="25"/>
        <v>8.779500059091202</v>
      </c>
    </row>
    <row r="225" spans="53:60" ht="12.75">
      <c r="BA225" s="254">
        <f t="shared" si="27"/>
        <v>8.8096343646</v>
      </c>
      <c r="BB225" s="324">
        <v>205</v>
      </c>
      <c r="BC225" s="329">
        <f t="shared" si="26"/>
        <v>4.1</v>
      </c>
      <c r="BD225" s="329">
        <f t="shared" si="28"/>
        <v>0.42814857860000005</v>
      </c>
      <c r="BE225" s="329">
        <f t="shared" si="29"/>
        <v>0.04281485786</v>
      </c>
      <c r="BF225" s="329">
        <f t="shared" si="24"/>
        <v>0.47096343646000005</v>
      </c>
      <c r="BG225" s="374">
        <f t="shared" si="23"/>
        <v>4.7096343646</v>
      </c>
      <c r="BH225" s="329">
        <f t="shared" si="25"/>
        <v>8.8096343646</v>
      </c>
    </row>
    <row r="226" spans="53:60" ht="12.75">
      <c r="BA226" s="254">
        <f t="shared" si="27"/>
        <v>8.839707819692801</v>
      </c>
      <c r="BB226" s="324">
        <v>206</v>
      </c>
      <c r="BC226" s="329">
        <f t="shared" si="26"/>
        <v>4.12</v>
      </c>
      <c r="BD226" s="329">
        <f t="shared" si="28"/>
        <v>0.4290643472448001</v>
      </c>
      <c r="BE226" s="329">
        <f t="shared" si="29"/>
        <v>0.042906434724480004</v>
      </c>
      <c r="BF226" s="329">
        <f t="shared" si="24"/>
        <v>0.4719707819692801</v>
      </c>
      <c r="BG226" s="374">
        <f t="shared" si="23"/>
        <v>4.719707819692801</v>
      </c>
      <c r="BH226" s="329">
        <f t="shared" si="25"/>
        <v>8.839707819692801</v>
      </c>
    </row>
    <row r="227" spans="53:60" ht="12.75">
      <c r="BA227" s="254">
        <f t="shared" si="27"/>
        <v>8.8697213360144</v>
      </c>
      <c r="BB227" s="324">
        <v>207</v>
      </c>
      <c r="BC227" s="329">
        <f t="shared" si="26"/>
        <v>4.14</v>
      </c>
      <c r="BD227" s="329">
        <f t="shared" si="28"/>
        <v>0.4299746669104001</v>
      </c>
      <c r="BE227" s="329">
        <f t="shared" si="29"/>
        <v>0.04299746669104001</v>
      </c>
      <c r="BF227" s="329">
        <f t="shared" si="24"/>
        <v>0.4729721336014401</v>
      </c>
      <c r="BG227" s="374">
        <f t="shared" si="23"/>
        <v>4.729721336014401</v>
      </c>
      <c r="BH227" s="329">
        <f t="shared" si="25"/>
        <v>8.8697213360144</v>
      </c>
    </row>
    <row r="228" spans="53:60" ht="12.75">
      <c r="BA228" s="254">
        <f t="shared" si="27"/>
        <v>8.8996758252096</v>
      </c>
      <c r="BB228" s="324">
        <v>208</v>
      </c>
      <c r="BC228" s="329">
        <f t="shared" si="26"/>
        <v>4.16</v>
      </c>
      <c r="BD228" s="329">
        <f t="shared" si="28"/>
        <v>0.43087962047360007</v>
      </c>
      <c r="BE228" s="329">
        <f t="shared" si="29"/>
        <v>0.043087962047360005</v>
      </c>
      <c r="BF228" s="329">
        <f t="shared" si="24"/>
        <v>0.47396758252096005</v>
      </c>
      <c r="BG228" s="374">
        <f t="shared" si="23"/>
        <v>4.7396758252096</v>
      </c>
      <c r="BH228" s="329">
        <f t="shared" si="25"/>
        <v>8.8996758252096</v>
      </c>
    </row>
    <row r="229" spans="53:60" ht="12.75">
      <c r="BA229" s="254">
        <f t="shared" si="27"/>
        <v>8.9295721989232</v>
      </c>
      <c r="BB229" s="324">
        <v>209</v>
      </c>
      <c r="BC229" s="329">
        <f t="shared" si="26"/>
        <v>4.18</v>
      </c>
      <c r="BD229" s="329">
        <f t="shared" si="28"/>
        <v>0.43177929081120003</v>
      </c>
      <c r="BE229" s="329">
        <f t="shared" si="29"/>
        <v>0.043177929081119996</v>
      </c>
      <c r="BF229" s="329">
        <f t="shared" si="24"/>
        <v>0.47495721989232004</v>
      </c>
      <c r="BG229" s="374">
        <f t="shared" si="23"/>
        <v>4.7495721989232</v>
      </c>
      <c r="BH229" s="329">
        <f t="shared" si="25"/>
        <v>8.9295721989232</v>
      </c>
    </row>
    <row r="230" spans="53:60" ht="12.75">
      <c r="BA230" s="254">
        <f t="shared" si="27"/>
        <v>8.959411368800001</v>
      </c>
      <c r="BB230" s="324">
        <v>210</v>
      </c>
      <c r="BC230" s="329">
        <f t="shared" si="26"/>
        <v>4.2</v>
      </c>
      <c r="BD230" s="329">
        <f t="shared" si="28"/>
        <v>0.43267376080000014</v>
      </c>
      <c r="BE230" s="329">
        <f t="shared" si="29"/>
        <v>0.04326737608000001</v>
      </c>
      <c r="BF230" s="329">
        <f t="shared" si="24"/>
        <v>0.47594113688000017</v>
      </c>
      <c r="BG230" s="374">
        <f t="shared" si="23"/>
        <v>4.759411368800002</v>
      </c>
      <c r="BH230" s="329">
        <f t="shared" si="25"/>
        <v>8.959411368800001</v>
      </c>
    </row>
    <row r="231" spans="53:60" ht="12.75">
      <c r="BA231" s="254">
        <f t="shared" si="27"/>
        <v>8.9891942464848</v>
      </c>
      <c r="BB231" s="324">
        <v>211</v>
      </c>
      <c r="BC231" s="329">
        <f t="shared" si="26"/>
        <v>4.22</v>
      </c>
      <c r="BD231" s="329">
        <f t="shared" si="28"/>
        <v>0.43356311331680003</v>
      </c>
      <c r="BE231" s="329">
        <f t="shared" si="29"/>
        <v>0.04335631133168</v>
      </c>
      <c r="BF231" s="329">
        <f t="shared" si="24"/>
        <v>0.47691942464848003</v>
      </c>
      <c r="BG231" s="374">
        <f t="shared" si="23"/>
        <v>4.7691942464848</v>
      </c>
      <c r="BH231" s="329">
        <f t="shared" si="25"/>
        <v>8.9891942464848</v>
      </c>
    </row>
    <row r="232" spans="53:60" ht="12.75">
      <c r="BA232" s="254">
        <f t="shared" si="27"/>
        <v>9.0189217436224</v>
      </c>
      <c r="BB232" s="324">
        <v>212</v>
      </c>
      <c r="BC232" s="329">
        <f t="shared" si="26"/>
        <v>4.24</v>
      </c>
      <c r="BD232" s="329">
        <f t="shared" si="28"/>
        <v>0.4344474312384</v>
      </c>
      <c r="BE232" s="329">
        <f t="shared" si="29"/>
        <v>0.04344474312384001</v>
      </c>
      <c r="BF232" s="329">
        <f t="shared" si="24"/>
        <v>0.47789217436224</v>
      </c>
      <c r="BG232" s="374">
        <f t="shared" si="23"/>
        <v>4.7789217436224005</v>
      </c>
      <c r="BH232" s="329">
        <f t="shared" si="25"/>
        <v>9.0189217436224</v>
      </c>
    </row>
    <row r="233" spans="53:60" ht="12.75">
      <c r="BA233" s="254">
        <f t="shared" si="27"/>
        <v>9.048594771857601</v>
      </c>
      <c r="BB233" s="324">
        <v>213</v>
      </c>
      <c r="BC233" s="329">
        <f t="shared" si="26"/>
        <v>4.26</v>
      </c>
      <c r="BD233" s="329">
        <f t="shared" si="28"/>
        <v>0.43532679744160013</v>
      </c>
      <c r="BE233" s="329">
        <f t="shared" si="29"/>
        <v>0.04353267974416001</v>
      </c>
      <c r="BF233" s="329">
        <f t="shared" si="24"/>
        <v>0.47885947718576016</v>
      </c>
      <c r="BG233" s="374">
        <f t="shared" si="23"/>
        <v>4.788594771857602</v>
      </c>
      <c r="BH233" s="329">
        <f t="shared" si="25"/>
        <v>9.048594771857601</v>
      </c>
    </row>
    <row r="234" spans="53:60" ht="12.75">
      <c r="BA234" s="254">
        <f t="shared" si="27"/>
        <v>9.078214242835202</v>
      </c>
      <c r="BB234" s="324">
        <v>214</v>
      </c>
      <c r="BC234" s="329">
        <f t="shared" si="26"/>
        <v>4.28</v>
      </c>
      <c r="BD234" s="329">
        <f t="shared" si="28"/>
        <v>0.43620129480320013</v>
      </c>
      <c r="BE234" s="329">
        <f t="shared" si="29"/>
        <v>0.04362012948032001</v>
      </c>
      <c r="BF234" s="329">
        <f t="shared" si="24"/>
        <v>0.47982142428352015</v>
      </c>
      <c r="BG234" s="374">
        <f t="shared" si="23"/>
        <v>4.7982142428352015</v>
      </c>
      <c r="BH234" s="329">
        <f t="shared" si="25"/>
        <v>9.078214242835202</v>
      </c>
    </row>
    <row r="235" spans="53:60" ht="12.75">
      <c r="BA235" s="254">
        <f t="shared" si="27"/>
        <v>9.107781068200001</v>
      </c>
      <c r="BB235" s="324">
        <v>215</v>
      </c>
      <c r="BC235" s="329">
        <f t="shared" si="26"/>
        <v>4.3</v>
      </c>
      <c r="BD235" s="329">
        <f t="shared" si="28"/>
        <v>0.4370710062000001</v>
      </c>
      <c r="BE235" s="329">
        <f t="shared" si="29"/>
        <v>0.04370710062000001</v>
      </c>
      <c r="BF235" s="329">
        <f t="shared" si="24"/>
        <v>0.4807781068200001</v>
      </c>
      <c r="BG235" s="374">
        <f t="shared" si="23"/>
        <v>4.807781068200001</v>
      </c>
      <c r="BH235" s="329">
        <f t="shared" si="25"/>
        <v>9.107781068200001</v>
      </c>
    </row>
    <row r="236" spans="53:60" ht="12.75">
      <c r="BA236" s="254">
        <f t="shared" si="27"/>
        <v>9.1372961595968</v>
      </c>
      <c r="BB236" s="324">
        <v>216</v>
      </c>
      <c r="BC236" s="329">
        <f t="shared" si="26"/>
        <v>4.32</v>
      </c>
      <c r="BD236" s="329">
        <f t="shared" si="28"/>
        <v>0.4379360145088001</v>
      </c>
      <c r="BE236" s="329">
        <f t="shared" si="29"/>
        <v>0.04379360145088</v>
      </c>
      <c r="BF236" s="329">
        <f t="shared" si="24"/>
        <v>0.4817296159596801</v>
      </c>
      <c r="BG236" s="374">
        <f aca="true" t="shared" si="30" ref="BG236:BG299">$G$20*BF236</f>
        <v>4.817296159596801</v>
      </c>
      <c r="BH236" s="329">
        <f t="shared" si="25"/>
        <v>9.1372961595968</v>
      </c>
    </row>
    <row r="237" spans="53:60" ht="12.75">
      <c r="BA237" s="254">
        <f t="shared" si="27"/>
        <v>9.1667604286704</v>
      </c>
      <c r="BB237" s="324">
        <v>217</v>
      </c>
      <c r="BC237" s="329">
        <f t="shared" si="26"/>
        <v>4.34</v>
      </c>
      <c r="BD237" s="329">
        <f t="shared" si="28"/>
        <v>0.4387964026064</v>
      </c>
      <c r="BE237" s="329">
        <f t="shared" si="29"/>
        <v>0.04387964026064</v>
      </c>
      <c r="BF237" s="329">
        <f t="shared" si="24"/>
        <v>0.48267604286704</v>
      </c>
      <c r="BG237" s="374">
        <f t="shared" si="30"/>
        <v>4.826760428670401</v>
      </c>
      <c r="BH237" s="329">
        <f t="shared" si="25"/>
        <v>9.1667604286704</v>
      </c>
    </row>
    <row r="238" spans="53:60" ht="12.75">
      <c r="BA238" s="254">
        <f t="shared" si="27"/>
        <v>9.196174787065601</v>
      </c>
      <c r="BB238" s="324">
        <v>218</v>
      </c>
      <c r="BC238" s="329">
        <f t="shared" si="26"/>
        <v>4.36</v>
      </c>
      <c r="BD238" s="329">
        <f t="shared" si="28"/>
        <v>0.43965225336960007</v>
      </c>
      <c r="BE238" s="329">
        <f t="shared" si="29"/>
        <v>0.043965225336960005</v>
      </c>
      <c r="BF238" s="329">
        <f t="shared" si="24"/>
        <v>0.4836174787065601</v>
      </c>
      <c r="BG238" s="374">
        <f t="shared" si="30"/>
        <v>4.836174787065601</v>
      </c>
      <c r="BH238" s="329">
        <f t="shared" si="25"/>
        <v>9.196174787065601</v>
      </c>
    </row>
    <row r="239" spans="53:60" ht="12.75">
      <c r="BA239" s="254">
        <f t="shared" si="27"/>
        <v>9.2255401464272</v>
      </c>
      <c r="BB239" s="324">
        <v>219</v>
      </c>
      <c r="BC239" s="329">
        <f t="shared" si="26"/>
        <v>4.38</v>
      </c>
      <c r="BD239" s="329">
        <f t="shared" si="28"/>
        <v>0.4405036496752</v>
      </c>
      <c r="BE239" s="329">
        <f t="shared" si="29"/>
        <v>0.044050364967519996</v>
      </c>
      <c r="BF239" s="329">
        <f t="shared" si="24"/>
        <v>0.48455401464272</v>
      </c>
      <c r="BG239" s="374">
        <f t="shared" si="30"/>
        <v>4.8455401464272</v>
      </c>
      <c r="BH239" s="329">
        <f t="shared" si="25"/>
        <v>9.2255401464272</v>
      </c>
    </row>
    <row r="240" spans="53:60" ht="12.75">
      <c r="BA240" s="254">
        <f t="shared" si="27"/>
        <v>9.2548574184</v>
      </c>
      <c r="BB240" s="324">
        <v>220</v>
      </c>
      <c r="BC240" s="329">
        <f t="shared" si="26"/>
        <v>4.4</v>
      </c>
      <c r="BD240" s="329">
        <f t="shared" si="28"/>
        <v>0.4413506744000001</v>
      </c>
      <c r="BE240" s="329">
        <f t="shared" si="29"/>
        <v>0.044135067440000016</v>
      </c>
      <c r="BF240" s="329">
        <f t="shared" si="24"/>
        <v>0.4854857418400001</v>
      </c>
      <c r="BG240" s="374">
        <f t="shared" si="30"/>
        <v>4.854857418400001</v>
      </c>
      <c r="BH240" s="329">
        <f t="shared" si="25"/>
        <v>9.2548574184</v>
      </c>
    </row>
    <row r="241" spans="53:60" ht="12.75">
      <c r="BA241" s="254">
        <f t="shared" si="27"/>
        <v>9.2841275146288</v>
      </c>
      <c r="BB241" s="324">
        <v>221</v>
      </c>
      <c r="BC241" s="329">
        <f t="shared" si="26"/>
        <v>4.42</v>
      </c>
      <c r="BD241" s="329">
        <f t="shared" si="28"/>
        <v>0.4421934104208</v>
      </c>
      <c r="BE241" s="329">
        <f t="shared" si="29"/>
        <v>0.04421934104208</v>
      </c>
      <c r="BF241" s="329">
        <f t="shared" si="24"/>
        <v>0.48641275146288</v>
      </c>
      <c r="BG241" s="374">
        <f t="shared" si="30"/>
        <v>4.8641275146288</v>
      </c>
      <c r="BH241" s="329">
        <f t="shared" si="25"/>
        <v>9.2841275146288</v>
      </c>
    </row>
    <row r="242" spans="53:60" ht="12.75">
      <c r="BA242" s="254">
        <f t="shared" si="27"/>
        <v>9.313351346758402</v>
      </c>
      <c r="BB242" s="324">
        <v>222</v>
      </c>
      <c r="BC242" s="329">
        <f t="shared" si="26"/>
        <v>4.44</v>
      </c>
      <c r="BD242" s="329">
        <f t="shared" si="28"/>
        <v>0.44303194061440015</v>
      </c>
      <c r="BE242" s="329">
        <f t="shared" si="29"/>
        <v>0.044303194061439996</v>
      </c>
      <c r="BF242" s="329">
        <f t="shared" si="24"/>
        <v>0.48733513467584016</v>
      </c>
      <c r="BG242" s="374">
        <f t="shared" si="30"/>
        <v>4.873351346758402</v>
      </c>
      <c r="BH242" s="329">
        <f t="shared" si="25"/>
        <v>9.313351346758402</v>
      </c>
    </row>
    <row r="243" spans="53:60" ht="12.75">
      <c r="BA243" s="254">
        <f t="shared" si="27"/>
        <v>9.3425298264336</v>
      </c>
      <c r="BB243" s="324">
        <v>223</v>
      </c>
      <c r="BC243" s="329">
        <f t="shared" si="26"/>
        <v>4.46</v>
      </c>
      <c r="BD243" s="329">
        <f t="shared" si="28"/>
        <v>0.4438663478576</v>
      </c>
      <c r="BE243" s="329">
        <f t="shared" si="29"/>
        <v>0.04438663478576001</v>
      </c>
      <c r="BF243" s="329">
        <f t="shared" si="24"/>
        <v>0.48825298264336</v>
      </c>
      <c r="BG243" s="374">
        <f t="shared" si="30"/>
        <v>4.8825298264336</v>
      </c>
      <c r="BH243" s="329">
        <f t="shared" si="25"/>
        <v>9.3425298264336</v>
      </c>
    </row>
    <row r="244" spans="53:60" ht="12.75">
      <c r="BA244" s="254">
        <f t="shared" si="27"/>
        <v>9.371663865299203</v>
      </c>
      <c r="BB244" s="324">
        <v>224</v>
      </c>
      <c r="BC244" s="329">
        <f t="shared" si="26"/>
        <v>4.48</v>
      </c>
      <c r="BD244" s="329">
        <f t="shared" si="28"/>
        <v>0.4446967150272002</v>
      </c>
      <c r="BE244" s="329">
        <f t="shared" si="29"/>
        <v>0.04446967150272</v>
      </c>
      <c r="BF244" s="329">
        <f t="shared" si="24"/>
        <v>0.4891663865299202</v>
      </c>
      <c r="BG244" s="374">
        <f t="shared" si="30"/>
        <v>4.891663865299202</v>
      </c>
      <c r="BH244" s="329">
        <f t="shared" si="25"/>
        <v>9.371663865299203</v>
      </c>
    </row>
    <row r="245" spans="53:60" ht="12.75">
      <c r="BA245" s="254">
        <f t="shared" si="27"/>
        <v>9.400754375</v>
      </c>
      <c r="BB245" s="324">
        <v>225</v>
      </c>
      <c r="BC245" s="329">
        <f t="shared" si="26"/>
        <v>4.5</v>
      </c>
      <c r="BD245" s="329">
        <f t="shared" si="28"/>
        <v>0.4455231250000001</v>
      </c>
      <c r="BE245" s="329">
        <f t="shared" si="29"/>
        <v>0.044552312499999996</v>
      </c>
      <c r="BF245" s="329">
        <f t="shared" si="24"/>
        <v>0.49007543750000004</v>
      </c>
      <c r="BG245" s="374">
        <f t="shared" si="30"/>
        <v>4.900754375</v>
      </c>
      <c r="BH245" s="329">
        <f t="shared" si="25"/>
        <v>9.400754375</v>
      </c>
    </row>
    <row r="246" spans="53:60" ht="12.75">
      <c r="BA246" s="254">
        <f t="shared" si="27"/>
        <v>9.4298022671808</v>
      </c>
      <c r="BB246" s="324">
        <v>226</v>
      </c>
      <c r="BC246" s="329">
        <f t="shared" si="26"/>
        <v>4.5200000000000005</v>
      </c>
      <c r="BD246" s="329">
        <f t="shared" si="28"/>
        <v>0.44634566065279996</v>
      </c>
      <c r="BE246" s="329">
        <f t="shared" si="29"/>
        <v>0.04463456606528</v>
      </c>
      <c r="BF246" s="329">
        <f t="shared" si="24"/>
        <v>0.49098022671807995</v>
      </c>
      <c r="BG246" s="374">
        <f t="shared" si="30"/>
        <v>4.909802267180799</v>
      </c>
      <c r="BH246" s="329">
        <f t="shared" si="25"/>
        <v>9.4298022671808</v>
      </c>
    </row>
    <row r="247" spans="53:60" ht="12.75">
      <c r="BA247" s="254">
        <f t="shared" si="27"/>
        <v>9.458808453486402</v>
      </c>
      <c r="BB247" s="324">
        <v>227</v>
      </c>
      <c r="BC247" s="329">
        <f t="shared" si="26"/>
        <v>4.54</v>
      </c>
      <c r="BD247" s="329">
        <f t="shared" si="28"/>
        <v>0.4471644048624001</v>
      </c>
      <c r="BE247" s="329">
        <f t="shared" si="29"/>
        <v>0.04471644048624</v>
      </c>
      <c r="BF247" s="329">
        <f t="shared" si="24"/>
        <v>0.49188084534864013</v>
      </c>
      <c r="BG247" s="374">
        <f t="shared" si="30"/>
        <v>4.918808453486402</v>
      </c>
      <c r="BH247" s="329">
        <f t="shared" si="25"/>
        <v>9.458808453486402</v>
      </c>
    </row>
    <row r="248" spans="53:60" ht="12.75">
      <c r="BA248" s="254">
        <f t="shared" si="27"/>
        <v>9.487773845561602</v>
      </c>
      <c r="BB248" s="324">
        <v>228</v>
      </c>
      <c r="BC248" s="329">
        <f t="shared" si="26"/>
        <v>4.5600000000000005</v>
      </c>
      <c r="BD248" s="329">
        <f t="shared" si="28"/>
        <v>0.4479794405056</v>
      </c>
      <c r="BE248" s="329">
        <f t="shared" si="29"/>
        <v>0.04479794405056001</v>
      </c>
      <c r="BF248" s="329">
        <f aca="true" t="shared" si="31" ref="BF248:BF311">BD248+BE248</f>
        <v>0.49277738455616005</v>
      </c>
      <c r="BG248" s="374">
        <f t="shared" si="30"/>
        <v>4.9277738455616005</v>
      </c>
      <c r="BH248" s="329">
        <f aca="true" t="shared" si="32" ref="BH248:BH311">BC248+BG248</f>
        <v>9.487773845561602</v>
      </c>
    </row>
    <row r="249" spans="53:60" ht="12.75">
      <c r="BA249" s="254">
        <f t="shared" si="27"/>
        <v>9.5166993550512</v>
      </c>
      <c r="BB249" s="324">
        <v>229</v>
      </c>
      <c r="BC249" s="329">
        <f t="shared" si="26"/>
        <v>4.58</v>
      </c>
      <c r="BD249" s="329">
        <f t="shared" si="28"/>
        <v>0.44879085045920003</v>
      </c>
      <c r="BE249" s="329">
        <f t="shared" si="29"/>
        <v>0.044879085045919996</v>
      </c>
      <c r="BF249" s="329">
        <f t="shared" si="31"/>
        <v>0.49366993550512</v>
      </c>
      <c r="BG249" s="374">
        <f t="shared" si="30"/>
        <v>4.9366993550512</v>
      </c>
      <c r="BH249" s="329">
        <f t="shared" si="32"/>
        <v>9.5166993550512</v>
      </c>
    </row>
    <row r="250" spans="53:60" ht="12.75">
      <c r="BA250" s="254">
        <f t="shared" si="27"/>
        <v>9.545585893600002</v>
      </c>
      <c r="BB250" s="324">
        <v>230</v>
      </c>
      <c r="BC250" s="329">
        <f t="shared" si="26"/>
        <v>4.6000000000000005</v>
      </c>
      <c r="BD250" s="329">
        <f t="shared" si="28"/>
        <v>0.4495987176000002</v>
      </c>
      <c r="BE250" s="329">
        <f t="shared" si="29"/>
        <v>0.04495987176000001</v>
      </c>
      <c r="BF250" s="329">
        <f t="shared" si="31"/>
        <v>0.4945585893600002</v>
      </c>
      <c r="BG250" s="374">
        <f t="shared" si="30"/>
        <v>4.945585893600002</v>
      </c>
      <c r="BH250" s="329">
        <f t="shared" si="32"/>
        <v>9.545585893600002</v>
      </c>
    </row>
    <row r="251" spans="53:60" ht="12.75">
      <c r="BA251" s="254">
        <f t="shared" si="27"/>
        <v>9.5744343728528</v>
      </c>
      <c r="BB251" s="324">
        <v>231</v>
      </c>
      <c r="BC251" s="329">
        <f t="shared" si="26"/>
        <v>4.62</v>
      </c>
      <c r="BD251" s="329">
        <f t="shared" si="28"/>
        <v>0.4504031248048</v>
      </c>
      <c r="BE251" s="329">
        <f t="shared" si="29"/>
        <v>0.04504031248048001</v>
      </c>
      <c r="BF251" s="329">
        <f t="shared" si="31"/>
        <v>0.49544343728528</v>
      </c>
      <c r="BG251" s="374">
        <f t="shared" si="30"/>
        <v>4.9544343728528</v>
      </c>
      <c r="BH251" s="329">
        <f t="shared" si="32"/>
        <v>9.5744343728528</v>
      </c>
    </row>
    <row r="252" spans="53:60" ht="12.75">
      <c r="BA252" s="254">
        <f t="shared" si="27"/>
        <v>9.603245704454398</v>
      </c>
      <c r="BB252" s="324">
        <v>232</v>
      </c>
      <c r="BC252" s="329">
        <f t="shared" si="26"/>
        <v>4.64</v>
      </c>
      <c r="BD252" s="329">
        <f t="shared" si="28"/>
        <v>0.4512041549504</v>
      </c>
      <c r="BE252" s="329">
        <f t="shared" si="29"/>
        <v>0.04512041549504</v>
      </c>
      <c r="BF252" s="329">
        <f t="shared" si="31"/>
        <v>0.49632457044544</v>
      </c>
      <c r="BG252" s="374">
        <f t="shared" si="30"/>
        <v>4.963245704454399</v>
      </c>
      <c r="BH252" s="329">
        <f t="shared" si="32"/>
        <v>9.603245704454398</v>
      </c>
    </row>
    <row r="253" spans="53:60" ht="12.75">
      <c r="BA253" s="254">
        <f t="shared" si="27"/>
        <v>9.6320208000496</v>
      </c>
      <c r="BB253" s="324">
        <v>233</v>
      </c>
      <c r="BC253" s="329">
        <f t="shared" si="26"/>
        <v>4.66</v>
      </c>
      <c r="BD253" s="329">
        <f t="shared" si="28"/>
        <v>0.45200189091360005</v>
      </c>
      <c r="BE253" s="329">
        <f t="shared" si="29"/>
        <v>0.045200189091360005</v>
      </c>
      <c r="BF253" s="329">
        <f t="shared" si="31"/>
        <v>0.49720208000496</v>
      </c>
      <c r="BG253" s="374">
        <f t="shared" si="30"/>
        <v>4.9720208000496005</v>
      </c>
      <c r="BH253" s="329">
        <f t="shared" si="32"/>
        <v>9.6320208000496</v>
      </c>
    </row>
    <row r="254" spans="53:60" ht="12.75">
      <c r="BA254" s="254">
        <f t="shared" si="27"/>
        <v>9.660760571283202</v>
      </c>
      <c r="BB254" s="324">
        <v>234</v>
      </c>
      <c r="BC254" s="329">
        <f t="shared" si="26"/>
        <v>4.68</v>
      </c>
      <c r="BD254" s="329">
        <f t="shared" si="28"/>
        <v>0.45279641557120015</v>
      </c>
      <c r="BE254" s="329">
        <f t="shared" si="29"/>
        <v>0.045279641557120005</v>
      </c>
      <c r="BF254" s="329">
        <f t="shared" si="31"/>
        <v>0.49807605712832015</v>
      </c>
      <c r="BG254" s="374">
        <f t="shared" si="30"/>
        <v>4.980760571283201</v>
      </c>
      <c r="BH254" s="329">
        <f t="shared" si="32"/>
        <v>9.660760571283202</v>
      </c>
    </row>
    <row r="255" spans="53:60" ht="12.75">
      <c r="BA255" s="254">
        <f t="shared" si="27"/>
        <v>9.6894659298</v>
      </c>
      <c r="BB255" s="324">
        <v>235</v>
      </c>
      <c r="BC255" s="329">
        <f t="shared" si="26"/>
        <v>4.7</v>
      </c>
      <c r="BD255" s="329">
        <f t="shared" si="28"/>
        <v>0.4535878118000001</v>
      </c>
      <c r="BE255" s="329">
        <f t="shared" si="29"/>
        <v>0.045358781179999995</v>
      </c>
      <c r="BF255" s="329">
        <f t="shared" si="31"/>
        <v>0.49894659298000005</v>
      </c>
      <c r="BG255" s="374">
        <f t="shared" si="30"/>
        <v>4.989465929800001</v>
      </c>
      <c r="BH255" s="329">
        <f t="shared" si="32"/>
        <v>9.6894659298</v>
      </c>
    </row>
    <row r="256" spans="53:60" ht="12.75">
      <c r="BA256" s="254">
        <f t="shared" si="27"/>
        <v>9.7181377872448</v>
      </c>
      <c r="BB256" s="324">
        <v>236</v>
      </c>
      <c r="BC256" s="329">
        <f t="shared" si="26"/>
        <v>4.72</v>
      </c>
      <c r="BD256" s="329">
        <f t="shared" si="28"/>
        <v>0.45437616247680007</v>
      </c>
      <c r="BE256" s="329">
        <f t="shared" si="29"/>
        <v>0.04543761624768001</v>
      </c>
      <c r="BF256" s="329">
        <f t="shared" si="31"/>
        <v>0.4998137787244801</v>
      </c>
      <c r="BG256" s="374">
        <f t="shared" si="30"/>
        <v>4.998137787244801</v>
      </c>
      <c r="BH256" s="329">
        <f t="shared" si="32"/>
        <v>9.7181377872448</v>
      </c>
    </row>
    <row r="257" spans="53:60" ht="12.75">
      <c r="BA257" s="254">
        <f t="shared" si="27"/>
        <v>9.7467770552624</v>
      </c>
      <c r="BB257" s="324">
        <v>237</v>
      </c>
      <c r="BC257" s="329">
        <f t="shared" si="26"/>
        <v>4.74</v>
      </c>
      <c r="BD257" s="329">
        <f t="shared" si="28"/>
        <v>0.4551615504784</v>
      </c>
      <c r="BE257" s="329">
        <f t="shared" si="29"/>
        <v>0.045516155047840005</v>
      </c>
      <c r="BF257" s="329">
        <f t="shared" si="31"/>
        <v>0.50067770552624</v>
      </c>
      <c r="BG257" s="374">
        <f t="shared" si="30"/>
        <v>5.0067770552624005</v>
      </c>
      <c r="BH257" s="329">
        <f t="shared" si="32"/>
        <v>9.7467770552624</v>
      </c>
    </row>
    <row r="258" spans="53:60" ht="12.75">
      <c r="BA258" s="254">
        <f t="shared" si="27"/>
        <v>9.7753846454976</v>
      </c>
      <c r="BB258" s="324">
        <v>238</v>
      </c>
      <c r="BC258" s="329">
        <f t="shared" si="26"/>
        <v>4.76</v>
      </c>
      <c r="BD258" s="329">
        <f t="shared" si="28"/>
        <v>0.45594405868160004</v>
      </c>
      <c r="BE258" s="329">
        <f t="shared" si="29"/>
        <v>0.04559440586816</v>
      </c>
      <c r="BF258" s="329">
        <f t="shared" si="31"/>
        <v>0.50153846454976</v>
      </c>
      <c r="BG258" s="374">
        <f t="shared" si="30"/>
        <v>5.0153846454976</v>
      </c>
      <c r="BH258" s="329">
        <f t="shared" si="32"/>
        <v>9.7753846454976</v>
      </c>
    </row>
    <row r="259" spans="53:60" ht="12.75">
      <c r="BA259" s="254">
        <f t="shared" si="27"/>
        <v>9.803961469595201</v>
      </c>
      <c r="BB259" s="324">
        <v>239</v>
      </c>
      <c r="BC259" s="329">
        <f t="shared" si="26"/>
        <v>4.78</v>
      </c>
      <c r="BD259" s="329">
        <f t="shared" si="28"/>
        <v>0.45672376996320013</v>
      </c>
      <c r="BE259" s="329">
        <f t="shared" si="29"/>
        <v>0.045672376996320006</v>
      </c>
      <c r="BF259" s="329">
        <f t="shared" si="31"/>
        <v>0.5023961469595202</v>
      </c>
      <c r="BG259" s="374">
        <f t="shared" si="30"/>
        <v>5.023961469595202</v>
      </c>
      <c r="BH259" s="329">
        <f t="shared" si="32"/>
        <v>9.803961469595201</v>
      </c>
    </row>
    <row r="260" spans="53:60" ht="12.75">
      <c r="BA260" s="254">
        <f t="shared" si="27"/>
        <v>9.832508439200002</v>
      </c>
      <c r="BB260" s="324">
        <v>240</v>
      </c>
      <c r="BC260" s="329">
        <f t="shared" si="26"/>
        <v>4.8</v>
      </c>
      <c r="BD260" s="329">
        <f t="shared" si="28"/>
        <v>0.45750076720000005</v>
      </c>
      <c r="BE260" s="329">
        <f t="shared" si="29"/>
        <v>0.045750076720000005</v>
      </c>
      <c r="BF260" s="329">
        <f t="shared" si="31"/>
        <v>0.5032508439200001</v>
      </c>
      <c r="BG260" s="374">
        <f t="shared" si="30"/>
        <v>5.032508439200001</v>
      </c>
      <c r="BH260" s="329">
        <f t="shared" si="32"/>
        <v>9.832508439200002</v>
      </c>
    </row>
    <row r="261" spans="53:60" ht="12.75">
      <c r="BA261" s="254">
        <f t="shared" si="27"/>
        <v>9.861026465956801</v>
      </c>
      <c r="BB261" s="324">
        <v>241</v>
      </c>
      <c r="BC261" s="329">
        <f t="shared" si="26"/>
        <v>4.82</v>
      </c>
      <c r="BD261" s="329">
        <f t="shared" si="28"/>
        <v>0.45827513326880015</v>
      </c>
      <c r="BE261" s="329">
        <f t="shared" si="29"/>
        <v>0.045827513326880016</v>
      </c>
      <c r="BF261" s="329">
        <f t="shared" si="31"/>
        <v>0.5041026465956802</v>
      </c>
      <c r="BG261" s="374">
        <f t="shared" si="30"/>
        <v>5.041026465956802</v>
      </c>
      <c r="BH261" s="329">
        <f t="shared" si="32"/>
        <v>9.861026465956801</v>
      </c>
    </row>
    <row r="262" spans="53:60" ht="12.75">
      <c r="BA262" s="254">
        <f t="shared" si="27"/>
        <v>9.8895164615104</v>
      </c>
      <c r="BB262" s="324">
        <v>242</v>
      </c>
      <c r="BC262" s="329">
        <f t="shared" si="26"/>
        <v>4.84</v>
      </c>
      <c r="BD262" s="329">
        <f t="shared" si="28"/>
        <v>0.4590469510464</v>
      </c>
      <c r="BE262" s="329">
        <f t="shared" si="29"/>
        <v>0.04590469510464001</v>
      </c>
      <c r="BF262" s="329">
        <f t="shared" si="31"/>
        <v>0.5049516461510399</v>
      </c>
      <c r="BG262" s="374">
        <f t="shared" si="30"/>
        <v>5.049516461510399</v>
      </c>
      <c r="BH262" s="329">
        <f t="shared" si="32"/>
        <v>9.8895164615104</v>
      </c>
    </row>
    <row r="263" spans="53:60" ht="12.75">
      <c r="BA263" s="254">
        <f t="shared" si="27"/>
        <v>9.917979337505603</v>
      </c>
      <c r="BB263" s="324">
        <v>243</v>
      </c>
      <c r="BC263" s="329">
        <f t="shared" si="26"/>
        <v>4.86</v>
      </c>
      <c r="BD263" s="329">
        <f t="shared" si="28"/>
        <v>0.45981630340960017</v>
      </c>
      <c r="BE263" s="329">
        <f t="shared" si="29"/>
        <v>0.04598163034096</v>
      </c>
      <c r="BF263" s="329">
        <f t="shared" si="31"/>
        <v>0.5057979337505601</v>
      </c>
      <c r="BG263" s="374">
        <f t="shared" si="30"/>
        <v>5.057979337505602</v>
      </c>
      <c r="BH263" s="329">
        <f t="shared" si="32"/>
        <v>9.917979337505603</v>
      </c>
    </row>
    <row r="264" spans="53:60" ht="12.75">
      <c r="BA264" s="254">
        <f t="shared" si="27"/>
        <v>9.946416005587201</v>
      </c>
      <c r="BB264" s="324">
        <v>244</v>
      </c>
      <c r="BC264" s="329">
        <f t="shared" si="26"/>
        <v>4.88</v>
      </c>
      <c r="BD264" s="329">
        <f t="shared" si="28"/>
        <v>0.46058327323520004</v>
      </c>
      <c r="BE264" s="329">
        <f t="shared" si="29"/>
        <v>0.04605832732352001</v>
      </c>
      <c r="BF264" s="329">
        <f t="shared" si="31"/>
        <v>0.5066416005587201</v>
      </c>
      <c r="BG264" s="374">
        <f t="shared" si="30"/>
        <v>5.066416005587201</v>
      </c>
      <c r="BH264" s="329">
        <f t="shared" si="32"/>
        <v>9.946416005587201</v>
      </c>
    </row>
    <row r="265" spans="53:60" ht="12.75">
      <c r="BA265" s="254">
        <f t="shared" si="27"/>
        <v>9.9748273774</v>
      </c>
      <c r="BB265" s="324">
        <v>245</v>
      </c>
      <c r="BC265" s="329">
        <f t="shared" si="26"/>
        <v>4.9</v>
      </c>
      <c r="BD265" s="329">
        <f t="shared" si="28"/>
        <v>0.4613479434</v>
      </c>
      <c r="BE265" s="329">
        <f t="shared" si="29"/>
        <v>0.04613479434</v>
      </c>
      <c r="BF265" s="329">
        <f t="shared" si="31"/>
        <v>0.50748273774</v>
      </c>
      <c r="BG265" s="374">
        <f t="shared" si="30"/>
        <v>5.0748273774</v>
      </c>
      <c r="BH265" s="329">
        <f t="shared" si="32"/>
        <v>9.9748273774</v>
      </c>
    </row>
    <row r="266" spans="53:60" ht="12.75">
      <c r="BA266" s="254">
        <f t="shared" si="27"/>
        <v>10.0032143645888</v>
      </c>
      <c r="BB266" s="324">
        <v>246</v>
      </c>
      <c r="BC266" s="329">
        <f t="shared" si="26"/>
        <v>4.92</v>
      </c>
      <c r="BD266" s="329">
        <f t="shared" si="28"/>
        <v>0.46211039678080007</v>
      </c>
      <c r="BE266" s="329">
        <f t="shared" si="29"/>
        <v>0.04621103967807999</v>
      </c>
      <c r="BF266" s="329">
        <f t="shared" si="31"/>
        <v>0.5083214364588801</v>
      </c>
      <c r="BG266" s="374">
        <f t="shared" si="30"/>
        <v>5.083214364588801</v>
      </c>
      <c r="BH266" s="329">
        <f t="shared" si="32"/>
        <v>10.0032143645888</v>
      </c>
    </row>
    <row r="267" spans="53:60" ht="12.75">
      <c r="BA267" s="254">
        <f t="shared" si="27"/>
        <v>10.031577878798402</v>
      </c>
      <c r="BB267" s="324">
        <v>247</v>
      </c>
      <c r="BC267" s="329">
        <f t="shared" si="26"/>
        <v>4.94</v>
      </c>
      <c r="BD267" s="329">
        <f t="shared" si="28"/>
        <v>0.4628707162544001</v>
      </c>
      <c r="BE267" s="329">
        <f t="shared" si="29"/>
        <v>0.04628707162544001</v>
      </c>
      <c r="BF267" s="329">
        <f t="shared" si="31"/>
        <v>0.5091577878798401</v>
      </c>
      <c r="BG267" s="374">
        <f t="shared" si="30"/>
        <v>5.091577878798401</v>
      </c>
      <c r="BH267" s="329">
        <f t="shared" si="32"/>
        <v>10.031577878798402</v>
      </c>
    </row>
    <row r="268" spans="53:60" ht="12.75">
      <c r="BA268" s="254">
        <f t="shared" si="27"/>
        <v>10.0599188316736</v>
      </c>
      <c r="BB268" s="324">
        <v>248</v>
      </c>
      <c r="BC268" s="329">
        <f t="shared" si="26"/>
        <v>4.96</v>
      </c>
      <c r="BD268" s="329">
        <f t="shared" si="28"/>
        <v>0.4636289846976001</v>
      </c>
      <c r="BE268" s="329">
        <f t="shared" si="29"/>
        <v>0.04636289846976</v>
      </c>
      <c r="BF268" s="329">
        <f t="shared" si="31"/>
        <v>0.5099918831673601</v>
      </c>
      <c r="BG268" s="374">
        <f t="shared" si="30"/>
        <v>5.099918831673601</v>
      </c>
      <c r="BH268" s="329">
        <f t="shared" si="32"/>
        <v>10.0599188316736</v>
      </c>
    </row>
    <row r="269" spans="53:60" ht="12.75">
      <c r="BA269" s="254">
        <f t="shared" si="27"/>
        <v>10.088238134859203</v>
      </c>
      <c r="BB269" s="324">
        <v>249</v>
      </c>
      <c r="BC269" s="329">
        <f t="shared" si="26"/>
        <v>4.98</v>
      </c>
      <c r="BD269" s="329">
        <f t="shared" si="28"/>
        <v>0.46438528498720016</v>
      </c>
      <c r="BE269" s="329">
        <f t="shared" si="29"/>
        <v>0.04643852849872001</v>
      </c>
      <c r="BF269" s="329">
        <f t="shared" si="31"/>
        <v>0.5108238134859202</v>
      </c>
      <c r="BG269" s="374">
        <f t="shared" si="30"/>
        <v>5.108238134859202</v>
      </c>
      <c r="BH269" s="329">
        <f t="shared" si="32"/>
        <v>10.088238134859203</v>
      </c>
    </row>
    <row r="270" spans="53:60" ht="12.75">
      <c r="BA270" s="254">
        <f t="shared" si="27"/>
        <v>10.116536700000001</v>
      </c>
      <c r="BB270" s="324">
        <v>250</v>
      </c>
      <c r="BC270" s="329">
        <f t="shared" si="26"/>
        <v>5</v>
      </c>
      <c r="BD270" s="329">
        <f t="shared" si="28"/>
        <v>0.46513970000000004</v>
      </c>
      <c r="BE270" s="329">
        <f t="shared" si="29"/>
        <v>0.04651397</v>
      </c>
      <c r="BF270" s="329">
        <f t="shared" si="31"/>
        <v>0.5116536700000001</v>
      </c>
      <c r="BG270" s="374">
        <f t="shared" si="30"/>
        <v>5.116536700000001</v>
      </c>
      <c r="BH270" s="329">
        <f t="shared" si="32"/>
        <v>10.116536700000001</v>
      </c>
    </row>
    <row r="271" spans="53:60" ht="12.75">
      <c r="BA271" s="254">
        <f t="shared" si="27"/>
        <v>10.1448154387408</v>
      </c>
      <c r="BB271" s="324">
        <v>251</v>
      </c>
      <c r="BC271" s="329">
        <f t="shared" si="26"/>
        <v>5.0200000000000005</v>
      </c>
      <c r="BD271" s="329">
        <f t="shared" si="28"/>
        <v>0.4658923126128</v>
      </c>
      <c r="BE271" s="329">
        <f t="shared" si="29"/>
        <v>0.04658923126128</v>
      </c>
      <c r="BF271" s="329">
        <f t="shared" si="31"/>
        <v>0.51248154387408</v>
      </c>
      <c r="BG271" s="374">
        <f t="shared" si="30"/>
        <v>5.1248154387408</v>
      </c>
      <c r="BH271" s="329">
        <f t="shared" si="32"/>
        <v>10.1448154387408</v>
      </c>
    </row>
    <row r="272" spans="53:60" ht="12.75">
      <c r="BA272" s="254">
        <f t="shared" si="27"/>
        <v>10.1730752627264</v>
      </c>
      <c r="BB272" s="324">
        <v>252</v>
      </c>
      <c r="BC272" s="329">
        <f t="shared" si="26"/>
        <v>5.04</v>
      </c>
      <c r="BD272" s="329">
        <f t="shared" si="28"/>
        <v>0.4666432057024001</v>
      </c>
      <c r="BE272" s="329">
        <f t="shared" si="29"/>
        <v>0.04666432057024001</v>
      </c>
      <c r="BF272" s="329">
        <f t="shared" si="31"/>
        <v>0.5133075262726401</v>
      </c>
      <c r="BG272" s="374">
        <f t="shared" si="30"/>
        <v>5.1330752627264005</v>
      </c>
      <c r="BH272" s="329">
        <f t="shared" si="32"/>
        <v>10.1730752627264</v>
      </c>
    </row>
    <row r="273" spans="53:60" ht="12.75">
      <c r="BA273" s="254">
        <f t="shared" si="27"/>
        <v>10.201317083601602</v>
      </c>
      <c r="BB273" s="324">
        <v>253</v>
      </c>
      <c r="BC273" s="329">
        <f t="shared" si="26"/>
        <v>5.0600000000000005</v>
      </c>
      <c r="BD273" s="329">
        <f t="shared" si="28"/>
        <v>0.4673924621456001</v>
      </c>
      <c r="BE273" s="329">
        <f t="shared" si="29"/>
        <v>0.04673924621456</v>
      </c>
      <c r="BF273" s="329">
        <f t="shared" si="31"/>
        <v>0.5141317083601601</v>
      </c>
      <c r="BG273" s="374">
        <f t="shared" si="30"/>
        <v>5.141317083601601</v>
      </c>
      <c r="BH273" s="329">
        <f t="shared" si="32"/>
        <v>10.201317083601602</v>
      </c>
    </row>
    <row r="274" spans="53:60" ht="12.75">
      <c r="BA274" s="254">
        <f t="shared" si="27"/>
        <v>10.229541813011203</v>
      </c>
      <c r="BB274" s="324">
        <v>254</v>
      </c>
      <c r="BC274" s="329">
        <f t="shared" si="26"/>
        <v>5.08</v>
      </c>
      <c r="BD274" s="329">
        <f t="shared" si="28"/>
        <v>0.4681401648192001</v>
      </c>
      <c r="BE274" s="329">
        <f t="shared" si="29"/>
        <v>0.04681401648192001</v>
      </c>
      <c r="BF274" s="329">
        <f t="shared" si="31"/>
        <v>0.5149541813011201</v>
      </c>
      <c r="BG274" s="374">
        <f t="shared" si="30"/>
        <v>5.149541813011202</v>
      </c>
      <c r="BH274" s="329">
        <f t="shared" si="32"/>
        <v>10.229541813011203</v>
      </c>
    </row>
    <row r="275" spans="53:60" ht="12.75">
      <c r="BA275" s="254">
        <f t="shared" si="27"/>
        <v>10.257750362600001</v>
      </c>
      <c r="BB275" s="324">
        <v>255</v>
      </c>
      <c r="BC275" s="329">
        <f t="shared" si="26"/>
        <v>5.1000000000000005</v>
      </c>
      <c r="BD275" s="329">
        <f t="shared" si="28"/>
        <v>0.46888639660000003</v>
      </c>
      <c r="BE275" s="329">
        <f t="shared" si="29"/>
        <v>0.046888639660000016</v>
      </c>
      <c r="BF275" s="329">
        <f t="shared" si="31"/>
        <v>0.5157750362600001</v>
      </c>
      <c r="BG275" s="374">
        <f t="shared" si="30"/>
        <v>5.157750362600001</v>
      </c>
      <c r="BH275" s="329">
        <f t="shared" si="32"/>
        <v>10.257750362600001</v>
      </c>
    </row>
    <row r="276" spans="53:60" ht="12.75">
      <c r="BA276" s="254">
        <f t="shared" si="27"/>
        <v>10.2859436440128</v>
      </c>
      <c r="BB276" s="324">
        <v>256</v>
      </c>
      <c r="BC276" s="329">
        <f aca="true" t="shared" si="33" ref="BC276:BC339">BB276*$BB$18</f>
        <v>5.12</v>
      </c>
      <c r="BD276" s="329">
        <f t="shared" si="28"/>
        <v>0.46963124036480003</v>
      </c>
      <c r="BE276" s="329">
        <f t="shared" si="29"/>
        <v>0.04696312403648</v>
      </c>
      <c r="BF276" s="329">
        <f t="shared" si="31"/>
        <v>0.51659436440128</v>
      </c>
      <c r="BG276" s="374">
        <f t="shared" si="30"/>
        <v>5.165943644012801</v>
      </c>
      <c r="BH276" s="329">
        <f t="shared" si="32"/>
        <v>10.2859436440128</v>
      </c>
    </row>
    <row r="277" spans="53:60" ht="12.75">
      <c r="BA277" s="254">
        <f aca="true" t="shared" si="34" ref="BA277:BA340">BH277</f>
        <v>10.314122568894401</v>
      </c>
      <c r="BB277" s="324">
        <v>257</v>
      </c>
      <c r="BC277" s="329">
        <f t="shared" si="33"/>
        <v>5.14</v>
      </c>
      <c r="BD277" s="329">
        <f aca="true" t="shared" si="35" ref="BD277:BD340">$BD$8*BC277^3+$BD$9*BC277^2+$BD$10*BC277+$BD$11</f>
        <v>0.4703747789904001</v>
      </c>
      <c r="BE277" s="329">
        <f aca="true" t="shared" si="36" ref="BE277:BE340">$BG$8*BC277^3+$BG$9*BC277^2+$BG$10*BC277+$BG$11</f>
        <v>0.04703747789904001</v>
      </c>
      <c r="BF277" s="329">
        <f t="shared" si="31"/>
        <v>0.5174122568894401</v>
      </c>
      <c r="BG277" s="374">
        <f t="shared" si="30"/>
        <v>5.1741225688944015</v>
      </c>
      <c r="BH277" s="329">
        <f t="shared" si="32"/>
        <v>10.314122568894401</v>
      </c>
    </row>
    <row r="278" spans="53:60" ht="12.75">
      <c r="BA278" s="254">
        <f t="shared" si="34"/>
        <v>10.3422880488896</v>
      </c>
      <c r="BB278" s="324">
        <v>258</v>
      </c>
      <c r="BC278" s="329">
        <f t="shared" si="33"/>
        <v>5.16</v>
      </c>
      <c r="BD278" s="329">
        <f t="shared" si="35"/>
        <v>0.47111709535359997</v>
      </c>
      <c r="BE278" s="329">
        <f t="shared" si="36"/>
        <v>0.04711170953536</v>
      </c>
      <c r="BF278" s="329">
        <f t="shared" si="31"/>
        <v>0.51822880488896</v>
      </c>
      <c r="BG278" s="374">
        <f t="shared" si="30"/>
        <v>5.1822880488896</v>
      </c>
      <c r="BH278" s="329">
        <f t="shared" si="32"/>
        <v>10.3422880488896</v>
      </c>
    </row>
    <row r="279" spans="53:60" ht="12.75">
      <c r="BA279" s="254">
        <f t="shared" si="34"/>
        <v>10.3704409956432</v>
      </c>
      <c r="BB279" s="324">
        <v>259</v>
      </c>
      <c r="BC279" s="329">
        <f t="shared" si="33"/>
        <v>5.18</v>
      </c>
      <c r="BD279" s="329">
        <f t="shared" si="35"/>
        <v>0.4718582723312001</v>
      </c>
      <c r="BE279" s="329">
        <f t="shared" si="36"/>
        <v>0.04718582723312</v>
      </c>
      <c r="BF279" s="329">
        <f t="shared" si="31"/>
        <v>0.5190440995643201</v>
      </c>
      <c r="BG279" s="374">
        <f t="shared" si="30"/>
        <v>5.1904409956432005</v>
      </c>
      <c r="BH279" s="329">
        <f t="shared" si="32"/>
        <v>10.3704409956432</v>
      </c>
    </row>
    <row r="280" spans="53:60" ht="12.75">
      <c r="BA280" s="254">
        <f t="shared" si="34"/>
        <v>10.398582320800003</v>
      </c>
      <c r="BB280" s="324">
        <v>260</v>
      </c>
      <c r="BC280" s="329">
        <f t="shared" si="33"/>
        <v>5.2</v>
      </c>
      <c r="BD280" s="329">
        <f t="shared" si="35"/>
        <v>0.4725983928000002</v>
      </c>
      <c r="BE280" s="329">
        <f t="shared" si="36"/>
        <v>0.04725983928000001</v>
      </c>
      <c r="BF280" s="329">
        <f t="shared" si="31"/>
        <v>0.5198582320800003</v>
      </c>
      <c r="BG280" s="374">
        <f t="shared" si="30"/>
        <v>5.198582320800003</v>
      </c>
      <c r="BH280" s="329">
        <f t="shared" si="32"/>
        <v>10.398582320800003</v>
      </c>
    </row>
    <row r="281" spans="53:60" ht="12.75">
      <c r="BA281" s="254">
        <f t="shared" si="34"/>
        <v>10.426712936004801</v>
      </c>
      <c r="BB281" s="324">
        <v>261</v>
      </c>
      <c r="BC281" s="329">
        <f t="shared" si="33"/>
        <v>5.22</v>
      </c>
      <c r="BD281" s="329">
        <f t="shared" si="35"/>
        <v>0.4733375396368001</v>
      </c>
      <c r="BE281" s="329">
        <f t="shared" si="36"/>
        <v>0.04733375396368001</v>
      </c>
      <c r="BF281" s="329">
        <f t="shared" si="31"/>
        <v>0.5206712936004801</v>
      </c>
      <c r="BG281" s="374">
        <f t="shared" si="30"/>
        <v>5.206712936004801</v>
      </c>
      <c r="BH281" s="329">
        <f t="shared" si="32"/>
        <v>10.426712936004801</v>
      </c>
    </row>
    <row r="282" spans="53:60" ht="12.75">
      <c r="BA282" s="254">
        <f t="shared" si="34"/>
        <v>10.454833752902402</v>
      </c>
      <c r="BB282" s="324">
        <v>262</v>
      </c>
      <c r="BC282" s="329">
        <f t="shared" si="33"/>
        <v>5.24</v>
      </c>
      <c r="BD282" s="329">
        <f t="shared" si="35"/>
        <v>0.47407579571840025</v>
      </c>
      <c r="BE282" s="329">
        <f t="shared" si="36"/>
        <v>0.04740757957184001</v>
      </c>
      <c r="BF282" s="329">
        <f t="shared" si="31"/>
        <v>0.5214833752902402</v>
      </c>
      <c r="BG282" s="374">
        <f t="shared" si="30"/>
        <v>5.214833752902402</v>
      </c>
      <c r="BH282" s="329">
        <f t="shared" si="32"/>
        <v>10.454833752902402</v>
      </c>
    </row>
    <row r="283" spans="53:60" ht="12.75">
      <c r="BA283" s="254">
        <f t="shared" si="34"/>
        <v>10.4829456831376</v>
      </c>
      <c r="BB283" s="324">
        <v>263</v>
      </c>
      <c r="BC283" s="329">
        <f t="shared" si="33"/>
        <v>5.26</v>
      </c>
      <c r="BD283" s="329">
        <f t="shared" si="35"/>
        <v>0.4748132439216001</v>
      </c>
      <c r="BE283" s="329">
        <f t="shared" si="36"/>
        <v>0.04748132439216001</v>
      </c>
      <c r="BF283" s="329">
        <f t="shared" si="31"/>
        <v>0.5222945683137601</v>
      </c>
      <c r="BG283" s="374">
        <f t="shared" si="30"/>
        <v>5.222945683137601</v>
      </c>
      <c r="BH283" s="329">
        <f t="shared" si="32"/>
        <v>10.4829456831376</v>
      </c>
    </row>
    <row r="284" spans="53:60" ht="12.75">
      <c r="BA284" s="254">
        <f t="shared" si="34"/>
        <v>10.5110496383552</v>
      </c>
      <c r="BB284" s="324">
        <v>264</v>
      </c>
      <c r="BC284" s="329">
        <f t="shared" si="33"/>
        <v>5.28</v>
      </c>
      <c r="BD284" s="329">
        <f t="shared" si="35"/>
        <v>0.4755499671232</v>
      </c>
      <c r="BE284" s="329">
        <f t="shared" si="36"/>
        <v>0.04755499671232</v>
      </c>
      <c r="BF284" s="329">
        <f t="shared" si="31"/>
        <v>0.5231049638355201</v>
      </c>
      <c r="BG284" s="374">
        <f t="shared" si="30"/>
        <v>5.2310496383552</v>
      </c>
      <c r="BH284" s="329">
        <f t="shared" si="32"/>
        <v>10.5110496383552</v>
      </c>
    </row>
    <row r="285" spans="53:60" ht="12.75">
      <c r="BA285" s="254">
        <f t="shared" si="34"/>
        <v>10.5391465302</v>
      </c>
      <c r="BB285" s="324">
        <v>265</v>
      </c>
      <c r="BC285" s="329">
        <f t="shared" si="33"/>
        <v>5.3</v>
      </c>
      <c r="BD285" s="329">
        <f t="shared" si="35"/>
        <v>0.4762860481999999</v>
      </c>
      <c r="BE285" s="329">
        <f t="shared" si="36"/>
        <v>0.047628604819999996</v>
      </c>
      <c r="BF285" s="329">
        <f t="shared" si="31"/>
        <v>0.52391465302</v>
      </c>
      <c r="BG285" s="374">
        <f t="shared" si="30"/>
        <v>5.239146530199999</v>
      </c>
      <c r="BH285" s="329">
        <f t="shared" si="32"/>
        <v>10.5391465302</v>
      </c>
    </row>
    <row r="286" spans="53:60" ht="12.75">
      <c r="BA286" s="254">
        <f t="shared" si="34"/>
        <v>10.5672372703168</v>
      </c>
      <c r="BB286" s="324">
        <v>266</v>
      </c>
      <c r="BC286" s="329">
        <f t="shared" si="33"/>
        <v>5.32</v>
      </c>
      <c r="BD286" s="329">
        <f t="shared" si="35"/>
        <v>0.4770215700288</v>
      </c>
      <c r="BE286" s="329">
        <f t="shared" si="36"/>
        <v>0.047702157002880004</v>
      </c>
      <c r="BF286" s="329">
        <f t="shared" si="31"/>
        <v>0.52472372703168</v>
      </c>
      <c r="BG286" s="374">
        <f t="shared" si="30"/>
        <v>5.2472372703168</v>
      </c>
      <c r="BH286" s="329">
        <f t="shared" si="32"/>
        <v>10.5672372703168</v>
      </c>
    </row>
    <row r="287" spans="53:60" ht="12.75">
      <c r="BA287" s="254">
        <f t="shared" si="34"/>
        <v>10.595322770350402</v>
      </c>
      <c r="BB287" s="324">
        <v>267</v>
      </c>
      <c r="BC287" s="329">
        <f t="shared" si="33"/>
        <v>5.34</v>
      </c>
      <c r="BD287" s="329">
        <f t="shared" si="35"/>
        <v>0.4777566154864001</v>
      </c>
      <c r="BE287" s="329">
        <f t="shared" si="36"/>
        <v>0.04777566154864</v>
      </c>
      <c r="BF287" s="329">
        <f t="shared" si="31"/>
        <v>0.5255322770350401</v>
      </c>
      <c r="BG287" s="374">
        <f t="shared" si="30"/>
        <v>5.255322770350402</v>
      </c>
      <c r="BH287" s="329">
        <f t="shared" si="32"/>
        <v>10.595322770350402</v>
      </c>
    </row>
    <row r="288" spans="53:60" ht="12.75">
      <c r="BA288" s="254">
        <f t="shared" si="34"/>
        <v>10.6234039419456</v>
      </c>
      <c r="BB288" s="324">
        <v>268</v>
      </c>
      <c r="BC288" s="329">
        <f t="shared" si="33"/>
        <v>5.36</v>
      </c>
      <c r="BD288" s="329">
        <f t="shared" si="35"/>
        <v>0.4784912674496001</v>
      </c>
      <c r="BE288" s="329">
        <f t="shared" si="36"/>
        <v>0.04784912674496001</v>
      </c>
      <c r="BF288" s="329">
        <f t="shared" si="31"/>
        <v>0.5263403941945601</v>
      </c>
      <c r="BG288" s="374">
        <f t="shared" si="30"/>
        <v>5.263403941945601</v>
      </c>
      <c r="BH288" s="329">
        <f t="shared" si="32"/>
        <v>10.6234039419456</v>
      </c>
    </row>
    <row r="289" spans="53:60" ht="12.75">
      <c r="BA289" s="254">
        <f t="shared" si="34"/>
        <v>10.6514816967472</v>
      </c>
      <c r="BB289" s="324">
        <v>269</v>
      </c>
      <c r="BC289" s="329">
        <f t="shared" si="33"/>
        <v>5.38</v>
      </c>
      <c r="BD289" s="329">
        <f t="shared" si="35"/>
        <v>0.4792256087952</v>
      </c>
      <c r="BE289" s="329">
        <f t="shared" si="36"/>
        <v>0.047922560879519994</v>
      </c>
      <c r="BF289" s="329">
        <f t="shared" si="31"/>
        <v>0.52714816967472</v>
      </c>
      <c r="BG289" s="374">
        <f t="shared" si="30"/>
        <v>5.2714816967472</v>
      </c>
      <c r="BH289" s="329">
        <f t="shared" si="32"/>
        <v>10.6514816967472</v>
      </c>
    </row>
    <row r="290" spans="53:60" ht="12.75">
      <c r="BA290" s="254">
        <f t="shared" si="34"/>
        <v>10.679556946400002</v>
      </c>
      <c r="BB290" s="324">
        <v>270</v>
      </c>
      <c r="BC290" s="329">
        <f t="shared" si="33"/>
        <v>5.4</v>
      </c>
      <c r="BD290" s="329">
        <f t="shared" si="35"/>
        <v>0.4799597224</v>
      </c>
      <c r="BE290" s="329">
        <f t="shared" si="36"/>
        <v>0.047995972240000004</v>
      </c>
      <c r="BF290" s="329">
        <f t="shared" si="31"/>
        <v>0.52795569464</v>
      </c>
      <c r="BG290" s="374">
        <f t="shared" si="30"/>
        <v>5.2795569464000005</v>
      </c>
      <c r="BH290" s="329">
        <f t="shared" si="32"/>
        <v>10.679556946400002</v>
      </c>
    </row>
    <row r="291" spans="53:60" ht="12.75">
      <c r="BA291" s="254">
        <f t="shared" si="34"/>
        <v>10.7076306025488</v>
      </c>
      <c r="BB291" s="324">
        <v>271</v>
      </c>
      <c r="BC291" s="329">
        <f t="shared" si="33"/>
        <v>5.42</v>
      </c>
      <c r="BD291" s="329">
        <f t="shared" si="35"/>
        <v>0.4806936911407999</v>
      </c>
      <c r="BE291" s="329">
        <f t="shared" si="36"/>
        <v>0.04806936911408</v>
      </c>
      <c r="BF291" s="329">
        <f t="shared" si="31"/>
        <v>0.52876306025488</v>
      </c>
      <c r="BG291" s="374">
        <f t="shared" si="30"/>
        <v>5.287630602548799</v>
      </c>
      <c r="BH291" s="329">
        <f t="shared" si="32"/>
        <v>10.7076306025488</v>
      </c>
    </row>
    <row r="292" spans="53:60" ht="12.75">
      <c r="BA292" s="254">
        <f t="shared" si="34"/>
        <v>10.735703576838404</v>
      </c>
      <c r="BB292" s="324">
        <v>272</v>
      </c>
      <c r="BC292" s="329">
        <f t="shared" si="33"/>
        <v>5.44</v>
      </c>
      <c r="BD292" s="329">
        <f t="shared" si="35"/>
        <v>0.4814275978944002</v>
      </c>
      <c r="BE292" s="329">
        <f t="shared" si="36"/>
        <v>0.04814275978944</v>
      </c>
      <c r="BF292" s="329">
        <f t="shared" si="31"/>
        <v>0.5295703576838402</v>
      </c>
      <c r="BG292" s="374">
        <f t="shared" si="30"/>
        <v>5.295703576838402</v>
      </c>
      <c r="BH292" s="329">
        <f t="shared" si="32"/>
        <v>10.735703576838404</v>
      </c>
    </row>
    <row r="293" spans="53:60" ht="12.75">
      <c r="BA293" s="254">
        <f t="shared" si="34"/>
        <v>10.763776780913602</v>
      </c>
      <c r="BB293" s="324">
        <v>273</v>
      </c>
      <c r="BC293" s="329">
        <f t="shared" si="33"/>
        <v>5.46</v>
      </c>
      <c r="BD293" s="329">
        <f t="shared" si="35"/>
        <v>0.4821615255376001</v>
      </c>
      <c r="BE293" s="329">
        <f t="shared" si="36"/>
        <v>0.04821615255376001</v>
      </c>
      <c r="BF293" s="329">
        <f t="shared" si="31"/>
        <v>0.5303776780913602</v>
      </c>
      <c r="BG293" s="374">
        <f t="shared" si="30"/>
        <v>5.303776780913601</v>
      </c>
      <c r="BH293" s="329">
        <f t="shared" si="32"/>
        <v>10.763776780913602</v>
      </c>
    </row>
    <row r="294" spans="53:60" ht="12.75">
      <c r="BA294" s="254">
        <f t="shared" si="34"/>
        <v>10.791851126419202</v>
      </c>
      <c r="BB294" s="324">
        <v>274</v>
      </c>
      <c r="BC294" s="329">
        <f t="shared" si="33"/>
        <v>5.48</v>
      </c>
      <c r="BD294" s="329">
        <f t="shared" si="35"/>
        <v>0.48289555694720016</v>
      </c>
      <c r="BE294" s="329">
        <f t="shared" si="36"/>
        <v>0.04828955569472</v>
      </c>
      <c r="BF294" s="329">
        <f t="shared" si="31"/>
        <v>0.5311851126419201</v>
      </c>
      <c r="BG294" s="374">
        <f t="shared" si="30"/>
        <v>5.311851126419201</v>
      </c>
      <c r="BH294" s="329">
        <f t="shared" si="32"/>
        <v>10.791851126419202</v>
      </c>
    </row>
    <row r="295" spans="53:60" ht="12.75">
      <c r="BA295" s="254">
        <f t="shared" si="34"/>
        <v>10.819927525</v>
      </c>
      <c r="BB295" s="324">
        <v>275</v>
      </c>
      <c r="BC295" s="329">
        <f t="shared" si="33"/>
        <v>5.5</v>
      </c>
      <c r="BD295" s="329">
        <f t="shared" si="35"/>
        <v>0.483629775</v>
      </c>
      <c r="BE295" s="329">
        <f t="shared" si="36"/>
        <v>0.048362977500000015</v>
      </c>
      <c r="BF295" s="329">
        <f t="shared" si="31"/>
        <v>0.5319927525</v>
      </c>
      <c r="BG295" s="374">
        <f t="shared" si="30"/>
        <v>5.319927525</v>
      </c>
      <c r="BH295" s="329">
        <f t="shared" si="32"/>
        <v>10.819927525</v>
      </c>
    </row>
    <row r="296" spans="53:60" ht="12.75">
      <c r="BA296" s="254">
        <f t="shared" si="34"/>
        <v>10.848006888300802</v>
      </c>
      <c r="BB296" s="324">
        <v>276</v>
      </c>
      <c r="BC296" s="329">
        <f t="shared" si="33"/>
        <v>5.5200000000000005</v>
      </c>
      <c r="BD296" s="329">
        <f t="shared" si="35"/>
        <v>0.48436426257280013</v>
      </c>
      <c r="BE296" s="329">
        <f t="shared" si="36"/>
        <v>0.04843642625728001</v>
      </c>
      <c r="BF296" s="329">
        <f t="shared" si="31"/>
        <v>0.5328006888300801</v>
      </c>
      <c r="BG296" s="374">
        <f t="shared" si="30"/>
        <v>5.328006888300801</v>
      </c>
      <c r="BH296" s="329">
        <f t="shared" si="32"/>
        <v>10.848006888300802</v>
      </c>
    </row>
    <row r="297" spans="53:60" ht="12.75">
      <c r="BA297" s="254">
        <f t="shared" si="34"/>
        <v>10.8760901279664</v>
      </c>
      <c r="BB297" s="324">
        <v>277</v>
      </c>
      <c r="BC297" s="329">
        <f t="shared" si="33"/>
        <v>5.54</v>
      </c>
      <c r="BD297" s="329">
        <f t="shared" si="35"/>
        <v>0.48509910254240013</v>
      </c>
      <c r="BE297" s="329">
        <f t="shared" si="36"/>
        <v>0.04850991025424</v>
      </c>
      <c r="BF297" s="329">
        <f t="shared" si="31"/>
        <v>0.5336090127966401</v>
      </c>
      <c r="BG297" s="374">
        <f t="shared" si="30"/>
        <v>5.336090127966401</v>
      </c>
      <c r="BH297" s="329">
        <f t="shared" si="32"/>
        <v>10.8760901279664</v>
      </c>
    </row>
    <row r="298" spans="53:60" ht="12.75">
      <c r="BA298" s="254">
        <f t="shared" si="34"/>
        <v>10.904178155641603</v>
      </c>
      <c r="BB298" s="324">
        <v>278</v>
      </c>
      <c r="BC298" s="329">
        <f t="shared" si="33"/>
        <v>5.5600000000000005</v>
      </c>
      <c r="BD298" s="329">
        <f t="shared" si="35"/>
        <v>0.4858343777856002</v>
      </c>
      <c r="BE298" s="329">
        <f t="shared" si="36"/>
        <v>0.04858343777856001</v>
      </c>
      <c r="BF298" s="329">
        <f t="shared" si="31"/>
        <v>0.5344178155641602</v>
      </c>
      <c r="BG298" s="374">
        <f t="shared" si="30"/>
        <v>5.344178155641602</v>
      </c>
      <c r="BH298" s="329">
        <f t="shared" si="32"/>
        <v>10.904178155641603</v>
      </c>
    </row>
    <row r="299" spans="53:60" ht="12.75">
      <c r="BA299" s="254">
        <f t="shared" si="34"/>
        <v>10.9322718829712</v>
      </c>
      <c r="BB299" s="324">
        <v>279</v>
      </c>
      <c r="BC299" s="329">
        <f t="shared" si="33"/>
        <v>5.58</v>
      </c>
      <c r="BD299" s="329">
        <f t="shared" si="35"/>
        <v>0.48657017117920004</v>
      </c>
      <c r="BE299" s="329">
        <f t="shared" si="36"/>
        <v>0.048657017117920004</v>
      </c>
      <c r="BF299" s="329">
        <f t="shared" si="31"/>
        <v>0.53522718829712</v>
      </c>
      <c r="BG299" s="374">
        <f t="shared" si="30"/>
        <v>5.3522718829712</v>
      </c>
      <c r="BH299" s="329">
        <f t="shared" si="32"/>
        <v>10.9322718829712</v>
      </c>
    </row>
    <row r="300" spans="53:60" ht="12.75">
      <c r="BA300" s="254">
        <f t="shared" si="34"/>
        <v>10.960372221600002</v>
      </c>
      <c r="BB300" s="324">
        <v>280</v>
      </c>
      <c r="BC300" s="329">
        <f t="shared" si="33"/>
        <v>5.6000000000000005</v>
      </c>
      <c r="BD300" s="329">
        <f t="shared" si="35"/>
        <v>0.48730656560000013</v>
      </c>
      <c r="BE300" s="329">
        <f t="shared" si="36"/>
        <v>0.04873065656</v>
      </c>
      <c r="BF300" s="329">
        <f t="shared" si="31"/>
        <v>0.5360372221600002</v>
      </c>
      <c r="BG300" s="374">
        <f aca="true" t="shared" si="37" ref="BG300:BG363">$G$20*BF300</f>
        <v>5.360372221600001</v>
      </c>
      <c r="BH300" s="329">
        <f t="shared" si="32"/>
        <v>10.960372221600002</v>
      </c>
    </row>
    <row r="301" spans="53:60" ht="12.75">
      <c r="BA301" s="254">
        <f t="shared" si="34"/>
        <v>10.9884800831728</v>
      </c>
      <c r="BB301" s="324">
        <v>281</v>
      </c>
      <c r="BC301" s="329">
        <f t="shared" si="33"/>
        <v>5.62</v>
      </c>
      <c r="BD301" s="329">
        <f t="shared" si="35"/>
        <v>0.4880436439247999</v>
      </c>
      <c r="BE301" s="329">
        <f t="shared" si="36"/>
        <v>0.04880436439248</v>
      </c>
      <c r="BF301" s="329">
        <f t="shared" si="31"/>
        <v>0.5368480083172799</v>
      </c>
      <c r="BG301" s="374">
        <f t="shared" si="37"/>
        <v>5.368480083172798</v>
      </c>
      <c r="BH301" s="329">
        <f t="shared" si="32"/>
        <v>10.9884800831728</v>
      </c>
    </row>
    <row r="302" spans="53:60" ht="12.75">
      <c r="BA302" s="254">
        <f t="shared" si="34"/>
        <v>11.016596379334402</v>
      </c>
      <c r="BB302" s="324">
        <v>282</v>
      </c>
      <c r="BC302" s="329">
        <f t="shared" si="33"/>
        <v>5.64</v>
      </c>
      <c r="BD302" s="329">
        <f t="shared" si="35"/>
        <v>0.48878148903040025</v>
      </c>
      <c r="BE302" s="329">
        <f t="shared" si="36"/>
        <v>0.04887814890303999</v>
      </c>
      <c r="BF302" s="329">
        <f t="shared" si="31"/>
        <v>0.5376596379334403</v>
      </c>
      <c r="BG302" s="374">
        <f t="shared" si="37"/>
        <v>5.376596379334403</v>
      </c>
      <c r="BH302" s="329">
        <f t="shared" si="32"/>
        <v>11.016596379334402</v>
      </c>
    </row>
    <row r="303" spans="53:60" ht="12.75">
      <c r="BA303" s="254">
        <f t="shared" si="34"/>
        <v>11.044722021729601</v>
      </c>
      <c r="BB303" s="324">
        <v>283</v>
      </c>
      <c r="BC303" s="329">
        <f t="shared" si="33"/>
        <v>5.66</v>
      </c>
      <c r="BD303" s="329">
        <f t="shared" si="35"/>
        <v>0.4895201837936001</v>
      </c>
      <c r="BE303" s="329">
        <f t="shared" si="36"/>
        <v>0.04895201837936001</v>
      </c>
      <c r="BF303" s="329">
        <f t="shared" si="31"/>
        <v>0.5384722021729601</v>
      </c>
      <c r="BG303" s="374">
        <f t="shared" si="37"/>
        <v>5.384722021729601</v>
      </c>
      <c r="BH303" s="329">
        <f t="shared" si="32"/>
        <v>11.044722021729601</v>
      </c>
    </row>
    <row r="304" spans="53:60" ht="12.75">
      <c r="BA304" s="254">
        <f t="shared" si="34"/>
        <v>11.072857922003202</v>
      </c>
      <c r="BB304" s="324">
        <v>284</v>
      </c>
      <c r="BC304" s="329">
        <f t="shared" si="33"/>
        <v>5.68</v>
      </c>
      <c r="BD304" s="329">
        <f t="shared" si="35"/>
        <v>0.49025981109120015</v>
      </c>
      <c r="BE304" s="329">
        <f t="shared" si="36"/>
        <v>0.049025981109119994</v>
      </c>
      <c r="BF304" s="329">
        <f t="shared" si="31"/>
        <v>0.5392857922003201</v>
      </c>
      <c r="BG304" s="374">
        <f t="shared" si="37"/>
        <v>5.392857922003201</v>
      </c>
      <c r="BH304" s="329">
        <f t="shared" si="32"/>
        <v>11.072857922003202</v>
      </c>
    </row>
    <row r="305" spans="53:60" ht="12.75">
      <c r="BA305" s="254">
        <f t="shared" si="34"/>
        <v>11.1010049918</v>
      </c>
      <c r="BB305" s="324">
        <v>285</v>
      </c>
      <c r="BC305" s="329">
        <f t="shared" si="33"/>
        <v>5.7</v>
      </c>
      <c r="BD305" s="329">
        <f t="shared" si="35"/>
        <v>0.49100045380000007</v>
      </c>
      <c r="BE305" s="329">
        <f t="shared" si="36"/>
        <v>0.04910004538</v>
      </c>
      <c r="BF305" s="329">
        <f t="shared" si="31"/>
        <v>0.54010049918</v>
      </c>
      <c r="BG305" s="374">
        <f t="shared" si="37"/>
        <v>5.401004991800001</v>
      </c>
      <c r="BH305" s="329">
        <f t="shared" si="32"/>
        <v>11.1010049918</v>
      </c>
    </row>
    <row r="306" spans="53:60" ht="12.75">
      <c r="BA306" s="254">
        <f t="shared" si="34"/>
        <v>11.1291641427648</v>
      </c>
      <c r="BB306" s="324">
        <v>286</v>
      </c>
      <c r="BC306" s="329">
        <f t="shared" si="33"/>
        <v>5.72</v>
      </c>
      <c r="BD306" s="329">
        <f t="shared" si="35"/>
        <v>0.4917421947968001</v>
      </c>
      <c r="BE306" s="329">
        <f t="shared" si="36"/>
        <v>0.04917421947968001</v>
      </c>
      <c r="BF306" s="329">
        <f t="shared" si="31"/>
        <v>0.5409164142764801</v>
      </c>
      <c r="BG306" s="374">
        <f t="shared" si="37"/>
        <v>5.4091641427648005</v>
      </c>
      <c r="BH306" s="329">
        <f t="shared" si="32"/>
        <v>11.1291641427648</v>
      </c>
    </row>
    <row r="307" spans="53:60" ht="12.75">
      <c r="BA307" s="254">
        <f t="shared" si="34"/>
        <v>11.1573362865424</v>
      </c>
      <c r="BB307" s="324">
        <v>287</v>
      </c>
      <c r="BC307" s="329">
        <f t="shared" si="33"/>
        <v>5.74</v>
      </c>
      <c r="BD307" s="329">
        <f t="shared" si="35"/>
        <v>0.49248511695839997</v>
      </c>
      <c r="BE307" s="329">
        <f t="shared" si="36"/>
        <v>0.04924851169584</v>
      </c>
      <c r="BF307" s="329">
        <f t="shared" si="31"/>
        <v>0.54173362865424</v>
      </c>
      <c r="BG307" s="374">
        <f t="shared" si="37"/>
        <v>5.4173362865424</v>
      </c>
      <c r="BH307" s="329">
        <f t="shared" si="32"/>
        <v>11.1573362865424</v>
      </c>
    </row>
    <row r="308" spans="53:60" ht="12.75">
      <c r="BA308" s="254">
        <f t="shared" si="34"/>
        <v>11.185522334777602</v>
      </c>
      <c r="BB308" s="324">
        <v>288</v>
      </c>
      <c r="BC308" s="329">
        <f t="shared" si="33"/>
        <v>5.76</v>
      </c>
      <c r="BD308" s="329">
        <f t="shared" si="35"/>
        <v>0.49322930316160013</v>
      </c>
      <c r="BE308" s="329">
        <f t="shared" si="36"/>
        <v>0.04932293031616</v>
      </c>
      <c r="BF308" s="329">
        <f t="shared" si="31"/>
        <v>0.5425522334777602</v>
      </c>
      <c r="BG308" s="374">
        <f t="shared" si="37"/>
        <v>5.425522334777602</v>
      </c>
      <c r="BH308" s="329">
        <f t="shared" si="32"/>
        <v>11.185522334777602</v>
      </c>
    </row>
    <row r="309" spans="53:60" ht="12.75">
      <c r="BA309" s="254">
        <f t="shared" si="34"/>
        <v>11.213723199115204</v>
      </c>
      <c r="BB309" s="324">
        <v>289</v>
      </c>
      <c r="BC309" s="329">
        <f t="shared" si="33"/>
        <v>5.78</v>
      </c>
      <c r="BD309" s="329">
        <f t="shared" si="35"/>
        <v>0.4939748362832003</v>
      </c>
      <c r="BE309" s="329">
        <f t="shared" si="36"/>
        <v>0.04939748362832002</v>
      </c>
      <c r="BF309" s="329">
        <f t="shared" si="31"/>
        <v>0.5433723199115204</v>
      </c>
      <c r="BG309" s="374">
        <f t="shared" si="37"/>
        <v>5.433723199115203</v>
      </c>
      <c r="BH309" s="329">
        <f t="shared" si="32"/>
        <v>11.213723199115204</v>
      </c>
    </row>
    <row r="310" spans="53:60" ht="12.75">
      <c r="BA310" s="254">
        <f t="shared" si="34"/>
        <v>11.2419397912</v>
      </c>
      <c r="BB310" s="324">
        <v>290</v>
      </c>
      <c r="BC310" s="329">
        <f t="shared" si="33"/>
        <v>5.8</v>
      </c>
      <c r="BD310" s="329">
        <f t="shared" si="35"/>
        <v>0.4947217992000001</v>
      </c>
      <c r="BE310" s="329">
        <f t="shared" si="36"/>
        <v>0.04947217991999999</v>
      </c>
      <c r="BF310" s="329">
        <f t="shared" si="31"/>
        <v>0.5441939791200001</v>
      </c>
      <c r="BG310" s="374">
        <f t="shared" si="37"/>
        <v>5.441939791200001</v>
      </c>
      <c r="BH310" s="329">
        <f t="shared" si="32"/>
        <v>11.2419397912</v>
      </c>
    </row>
    <row r="311" spans="53:60" ht="12.75">
      <c r="BA311" s="254">
        <f t="shared" si="34"/>
        <v>11.2701730226768</v>
      </c>
      <c r="BB311" s="324">
        <v>291</v>
      </c>
      <c r="BC311" s="329">
        <f t="shared" si="33"/>
        <v>5.82</v>
      </c>
      <c r="BD311" s="329">
        <f t="shared" si="35"/>
        <v>0.49547027478879996</v>
      </c>
      <c r="BE311" s="329">
        <f t="shared" si="36"/>
        <v>0.049547027478880006</v>
      </c>
      <c r="BF311" s="329">
        <f t="shared" si="31"/>
        <v>0.54501730226768</v>
      </c>
      <c r="BG311" s="374">
        <f t="shared" si="37"/>
        <v>5.4501730226767995</v>
      </c>
      <c r="BH311" s="329">
        <f t="shared" si="32"/>
        <v>11.2701730226768</v>
      </c>
    </row>
    <row r="312" spans="53:60" ht="12.75">
      <c r="BA312" s="254">
        <f t="shared" si="34"/>
        <v>11.2984238051904</v>
      </c>
      <c r="BB312" s="324">
        <v>292</v>
      </c>
      <c r="BC312" s="329">
        <f t="shared" si="33"/>
        <v>5.84</v>
      </c>
      <c r="BD312" s="329">
        <f t="shared" si="35"/>
        <v>0.4962203459264</v>
      </c>
      <c r="BE312" s="329">
        <f t="shared" si="36"/>
        <v>0.049622034592640016</v>
      </c>
      <c r="BF312" s="329">
        <f aca="true" t="shared" si="38" ref="BF312:BF375">BD312+BE312</f>
        <v>0.54584238051904</v>
      </c>
      <c r="BG312" s="374">
        <f t="shared" si="37"/>
        <v>5.4584238051903995</v>
      </c>
      <c r="BH312" s="329">
        <f aca="true" t="shared" si="39" ref="BH312:BH375">BC312+BG312</f>
        <v>11.2984238051904</v>
      </c>
    </row>
    <row r="313" spans="53:60" ht="12.75">
      <c r="BA313" s="254">
        <f t="shared" si="34"/>
        <v>11.3266930503856</v>
      </c>
      <c r="BB313" s="324">
        <v>293</v>
      </c>
      <c r="BC313" s="329">
        <f t="shared" si="33"/>
        <v>5.86</v>
      </c>
      <c r="BD313" s="329">
        <f t="shared" si="35"/>
        <v>0.49697209548960003</v>
      </c>
      <c r="BE313" s="329">
        <f t="shared" si="36"/>
        <v>0.04969720954896001</v>
      </c>
      <c r="BF313" s="329">
        <f t="shared" si="38"/>
        <v>0.54666930503856</v>
      </c>
      <c r="BG313" s="374">
        <f t="shared" si="37"/>
        <v>5.466693050385601</v>
      </c>
      <c r="BH313" s="329">
        <f t="shared" si="39"/>
        <v>11.3266930503856</v>
      </c>
    </row>
    <row r="314" spans="53:60" ht="12.75">
      <c r="BA314" s="254">
        <f t="shared" si="34"/>
        <v>11.3549816699072</v>
      </c>
      <c r="BB314" s="324">
        <v>294</v>
      </c>
      <c r="BC314" s="329">
        <f t="shared" si="33"/>
        <v>5.88</v>
      </c>
      <c r="BD314" s="329">
        <f t="shared" si="35"/>
        <v>0.4977256063552002</v>
      </c>
      <c r="BE314" s="329">
        <f t="shared" si="36"/>
        <v>0.04977256063552001</v>
      </c>
      <c r="BF314" s="329">
        <f t="shared" si="38"/>
        <v>0.5474981669907202</v>
      </c>
      <c r="BG314" s="374">
        <f t="shared" si="37"/>
        <v>5.474981669907201</v>
      </c>
      <c r="BH314" s="329">
        <f t="shared" si="39"/>
        <v>11.3549816699072</v>
      </c>
    </row>
    <row r="315" spans="53:60" ht="12.75">
      <c r="BA315" s="254">
        <f t="shared" si="34"/>
        <v>11.383290575400002</v>
      </c>
      <c r="BB315" s="324">
        <v>295</v>
      </c>
      <c r="BC315" s="329">
        <f t="shared" si="33"/>
        <v>5.9</v>
      </c>
      <c r="BD315" s="329">
        <f t="shared" si="35"/>
        <v>0.49848096140000014</v>
      </c>
      <c r="BE315" s="329">
        <f t="shared" si="36"/>
        <v>0.04984809614000001</v>
      </c>
      <c r="BF315" s="329">
        <f t="shared" si="38"/>
        <v>0.5483290575400002</v>
      </c>
      <c r="BG315" s="374">
        <f t="shared" si="37"/>
        <v>5.483290575400002</v>
      </c>
      <c r="BH315" s="329">
        <f t="shared" si="39"/>
        <v>11.383290575400002</v>
      </c>
    </row>
    <row r="316" spans="53:60" ht="12.75">
      <c r="BA316" s="254">
        <f t="shared" si="34"/>
        <v>11.4116206785088</v>
      </c>
      <c r="BB316" s="324">
        <v>296</v>
      </c>
      <c r="BC316" s="329">
        <f t="shared" si="33"/>
        <v>5.92</v>
      </c>
      <c r="BD316" s="329">
        <f t="shared" si="35"/>
        <v>0.4992382435008001</v>
      </c>
      <c r="BE316" s="329">
        <f t="shared" si="36"/>
        <v>0.04992382435007999</v>
      </c>
      <c r="BF316" s="329">
        <f t="shared" si="38"/>
        <v>0.5491620678508801</v>
      </c>
      <c r="BG316" s="374">
        <f t="shared" si="37"/>
        <v>5.4916206785088</v>
      </c>
      <c r="BH316" s="329">
        <f t="shared" si="39"/>
        <v>11.4116206785088</v>
      </c>
    </row>
    <row r="317" spans="53:60" ht="12.75">
      <c r="BA317" s="254">
        <f t="shared" si="34"/>
        <v>11.439972890878401</v>
      </c>
      <c r="BB317" s="324">
        <v>297</v>
      </c>
      <c r="BC317" s="329">
        <f t="shared" si="33"/>
        <v>5.94</v>
      </c>
      <c r="BD317" s="329">
        <f t="shared" si="35"/>
        <v>0.49999753553440013</v>
      </c>
      <c r="BE317" s="329">
        <f t="shared" si="36"/>
        <v>0.04999975355343999</v>
      </c>
      <c r="BF317" s="329">
        <f t="shared" si="38"/>
        <v>0.5499972890878401</v>
      </c>
      <c r="BG317" s="374">
        <f t="shared" si="37"/>
        <v>5.499972890878401</v>
      </c>
      <c r="BH317" s="329">
        <f t="shared" si="39"/>
        <v>11.439972890878401</v>
      </c>
    </row>
    <row r="318" spans="53:60" ht="12.75">
      <c r="BA318" s="254">
        <f t="shared" si="34"/>
        <v>11.4683481241536</v>
      </c>
      <c r="BB318" s="324">
        <v>298</v>
      </c>
      <c r="BC318" s="329">
        <f t="shared" si="33"/>
        <v>5.96</v>
      </c>
      <c r="BD318" s="329">
        <f t="shared" si="35"/>
        <v>0.5007589203776001</v>
      </c>
      <c r="BE318" s="329">
        <f t="shared" si="36"/>
        <v>0.05007589203776001</v>
      </c>
      <c r="BF318" s="329">
        <f t="shared" si="38"/>
        <v>0.55083481241536</v>
      </c>
      <c r="BG318" s="374">
        <f t="shared" si="37"/>
        <v>5.5083481241536</v>
      </c>
      <c r="BH318" s="329">
        <f t="shared" si="39"/>
        <v>11.4683481241536</v>
      </c>
    </row>
    <row r="319" spans="53:60" ht="12.75">
      <c r="BA319" s="254">
        <f t="shared" si="34"/>
        <v>11.4967472899792</v>
      </c>
      <c r="BB319" s="324">
        <v>299</v>
      </c>
      <c r="BC319" s="329">
        <f t="shared" si="33"/>
        <v>5.98</v>
      </c>
      <c r="BD319" s="329">
        <f t="shared" si="35"/>
        <v>0.5015224809071999</v>
      </c>
      <c r="BE319" s="329">
        <f t="shared" si="36"/>
        <v>0.05015224809072002</v>
      </c>
      <c r="BF319" s="329">
        <f t="shared" si="38"/>
        <v>0.5516747289979199</v>
      </c>
      <c r="BG319" s="374">
        <f t="shared" si="37"/>
        <v>5.516747289979199</v>
      </c>
      <c r="BH319" s="329">
        <f t="shared" si="39"/>
        <v>11.4967472899792</v>
      </c>
    </row>
    <row r="320" spans="53:60" ht="12.75">
      <c r="BA320" s="254">
        <f t="shared" si="34"/>
        <v>11.5251713</v>
      </c>
      <c r="BB320" s="324">
        <v>300</v>
      </c>
      <c r="BC320" s="329">
        <f t="shared" si="33"/>
        <v>6</v>
      </c>
      <c r="BD320" s="329">
        <f t="shared" si="35"/>
        <v>0.5022883000000001</v>
      </c>
      <c r="BE320" s="329">
        <f t="shared" si="36"/>
        <v>0.05022883000000001</v>
      </c>
      <c r="BF320" s="329">
        <f t="shared" si="38"/>
        <v>0.5525171300000001</v>
      </c>
      <c r="BG320" s="374">
        <f t="shared" si="37"/>
        <v>5.525171300000001</v>
      </c>
      <c r="BH320" s="329">
        <f t="shared" si="39"/>
        <v>11.5251713</v>
      </c>
    </row>
    <row r="321" spans="53:60" ht="12.75">
      <c r="BA321" s="254">
        <f t="shared" si="34"/>
        <v>11.553621065860803</v>
      </c>
      <c r="BB321" s="324">
        <v>301</v>
      </c>
      <c r="BC321" s="329">
        <f t="shared" si="33"/>
        <v>6.0200000000000005</v>
      </c>
      <c r="BD321" s="329">
        <f t="shared" si="35"/>
        <v>0.5030564605328002</v>
      </c>
      <c r="BE321" s="329">
        <f t="shared" si="36"/>
        <v>0.050305646053279994</v>
      </c>
      <c r="BF321" s="329">
        <f t="shared" si="38"/>
        <v>0.5533621065860802</v>
      </c>
      <c r="BG321" s="374">
        <f t="shared" si="37"/>
        <v>5.533621065860802</v>
      </c>
      <c r="BH321" s="329">
        <f t="shared" si="39"/>
        <v>11.553621065860803</v>
      </c>
    </row>
    <row r="322" spans="53:60" ht="12.75">
      <c r="BA322" s="254">
        <f t="shared" si="34"/>
        <v>11.582097499206402</v>
      </c>
      <c r="BB322" s="324">
        <v>302</v>
      </c>
      <c r="BC322" s="329">
        <f t="shared" si="33"/>
        <v>6.04</v>
      </c>
      <c r="BD322" s="329">
        <f t="shared" si="35"/>
        <v>0.5038270453824001</v>
      </c>
      <c r="BE322" s="329">
        <f t="shared" si="36"/>
        <v>0.05038270453824</v>
      </c>
      <c r="BF322" s="329">
        <f t="shared" si="38"/>
        <v>0.5542097499206401</v>
      </c>
      <c r="BG322" s="374">
        <f t="shared" si="37"/>
        <v>5.542097499206401</v>
      </c>
      <c r="BH322" s="329">
        <f t="shared" si="39"/>
        <v>11.582097499206402</v>
      </c>
    </row>
    <row r="323" spans="53:60" ht="12.75">
      <c r="BA323" s="254">
        <f t="shared" si="34"/>
        <v>11.610601511681601</v>
      </c>
      <c r="BB323" s="324">
        <v>303</v>
      </c>
      <c r="BC323" s="329">
        <f t="shared" si="33"/>
        <v>6.0600000000000005</v>
      </c>
      <c r="BD323" s="329">
        <f t="shared" si="35"/>
        <v>0.5046001374256</v>
      </c>
      <c r="BE323" s="329">
        <f t="shared" si="36"/>
        <v>0.050460013742560005</v>
      </c>
      <c r="BF323" s="329">
        <f t="shared" si="38"/>
        <v>0.55506015116816</v>
      </c>
      <c r="BG323" s="374">
        <f t="shared" si="37"/>
        <v>5.5506015116816</v>
      </c>
      <c r="BH323" s="329">
        <f t="shared" si="39"/>
        <v>11.610601511681601</v>
      </c>
    </row>
    <row r="324" spans="53:60" ht="12.75">
      <c r="BA324" s="254">
        <f t="shared" si="34"/>
        <v>11.639134014931201</v>
      </c>
      <c r="BB324" s="324">
        <v>304</v>
      </c>
      <c r="BC324" s="329">
        <f t="shared" si="33"/>
        <v>6.08</v>
      </c>
      <c r="BD324" s="329">
        <f t="shared" si="35"/>
        <v>0.5053758195392001</v>
      </c>
      <c r="BE324" s="329">
        <f t="shared" si="36"/>
        <v>0.05053758195392002</v>
      </c>
      <c r="BF324" s="329">
        <f t="shared" si="38"/>
        <v>0.5559134014931201</v>
      </c>
      <c r="BG324" s="374">
        <f t="shared" si="37"/>
        <v>5.5591340149312005</v>
      </c>
      <c r="BH324" s="329">
        <f t="shared" si="39"/>
        <v>11.639134014931201</v>
      </c>
    </row>
    <row r="325" spans="53:60" ht="12.75">
      <c r="BA325" s="254">
        <f t="shared" si="34"/>
        <v>11.667695920600002</v>
      </c>
      <c r="BB325" s="324">
        <v>305</v>
      </c>
      <c r="BC325" s="329">
        <f t="shared" si="33"/>
        <v>6.1000000000000005</v>
      </c>
      <c r="BD325" s="329">
        <f t="shared" si="35"/>
        <v>0.5061541746000001</v>
      </c>
      <c r="BE325" s="329">
        <f t="shared" si="36"/>
        <v>0.05061541746000001</v>
      </c>
      <c r="BF325" s="329">
        <f t="shared" si="38"/>
        <v>0.5567695920600001</v>
      </c>
      <c r="BG325" s="374">
        <f t="shared" si="37"/>
        <v>5.567695920600001</v>
      </c>
      <c r="BH325" s="329">
        <f t="shared" si="39"/>
        <v>11.667695920600002</v>
      </c>
    </row>
    <row r="326" spans="53:60" ht="12.75">
      <c r="BA326" s="254">
        <f t="shared" si="34"/>
        <v>11.6962881403328</v>
      </c>
      <c r="BB326" s="324">
        <v>306</v>
      </c>
      <c r="BC326" s="329">
        <f t="shared" si="33"/>
        <v>6.12</v>
      </c>
      <c r="BD326" s="329">
        <f t="shared" si="35"/>
        <v>0.5069352854848</v>
      </c>
      <c r="BE326" s="329">
        <f t="shared" si="36"/>
        <v>0.05069352854847999</v>
      </c>
      <c r="BF326" s="329">
        <f t="shared" si="38"/>
        <v>0.55762881403328</v>
      </c>
      <c r="BG326" s="374">
        <f t="shared" si="37"/>
        <v>5.5762881403328</v>
      </c>
      <c r="BH326" s="329">
        <f t="shared" si="39"/>
        <v>11.6962881403328</v>
      </c>
    </row>
    <row r="327" spans="53:60" ht="12.75">
      <c r="BA327" s="254">
        <f t="shared" si="34"/>
        <v>11.724911585774404</v>
      </c>
      <c r="BB327" s="324">
        <v>307</v>
      </c>
      <c r="BC327" s="329">
        <f t="shared" si="33"/>
        <v>6.140000000000001</v>
      </c>
      <c r="BD327" s="329">
        <f t="shared" si="35"/>
        <v>0.5077192350704002</v>
      </c>
      <c r="BE327" s="329">
        <f t="shared" si="36"/>
        <v>0.050771923507040025</v>
      </c>
      <c r="BF327" s="329">
        <f t="shared" si="38"/>
        <v>0.5584911585774402</v>
      </c>
      <c r="BG327" s="374">
        <f t="shared" si="37"/>
        <v>5.584911585774402</v>
      </c>
      <c r="BH327" s="329">
        <f t="shared" si="39"/>
        <v>11.724911585774404</v>
      </c>
    </row>
    <row r="328" spans="53:60" ht="12.75">
      <c r="BA328" s="254">
        <f t="shared" si="34"/>
        <v>11.753567168569603</v>
      </c>
      <c r="BB328" s="324">
        <v>308</v>
      </c>
      <c r="BC328" s="329">
        <f t="shared" si="33"/>
        <v>6.16</v>
      </c>
      <c r="BD328" s="329">
        <f t="shared" si="35"/>
        <v>0.5085061062336002</v>
      </c>
      <c r="BE328" s="329">
        <f t="shared" si="36"/>
        <v>0.050850610623360014</v>
      </c>
      <c r="BF328" s="329">
        <f t="shared" si="38"/>
        <v>0.5593567168569602</v>
      </c>
      <c r="BG328" s="374">
        <f t="shared" si="37"/>
        <v>5.593567168569602</v>
      </c>
      <c r="BH328" s="329">
        <f t="shared" si="39"/>
        <v>11.753567168569603</v>
      </c>
    </row>
    <row r="329" spans="53:60" ht="12.75">
      <c r="BA329" s="254">
        <f t="shared" si="34"/>
        <v>11.782255800363199</v>
      </c>
      <c r="BB329" s="324">
        <v>309</v>
      </c>
      <c r="BC329" s="329">
        <f t="shared" si="33"/>
        <v>6.18</v>
      </c>
      <c r="BD329" s="329">
        <f t="shared" si="35"/>
        <v>0.5092959818512</v>
      </c>
      <c r="BE329" s="329">
        <f t="shared" si="36"/>
        <v>0.05092959818511999</v>
      </c>
      <c r="BF329" s="329">
        <f t="shared" si="38"/>
        <v>0.56022558003632</v>
      </c>
      <c r="BG329" s="374">
        <f t="shared" si="37"/>
        <v>5.602255800363199</v>
      </c>
      <c r="BH329" s="329">
        <f t="shared" si="39"/>
        <v>11.782255800363199</v>
      </c>
    </row>
    <row r="330" spans="53:60" ht="12.75">
      <c r="BA330" s="254">
        <f t="shared" si="34"/>
        <v>11.810978392800003</v>
      </c>
      <c r="BB330" s="324">
        <v>310</v>
      </c>
      <c r="BC330" s="329">
        <f t="shared" si="33"/>
        <v>6.2</v>
      </c>
      <c r="BD330" s="329">
        <f t="shared" si="35"/>
        <v>0.5100889448000002</v>
      </c>
      <c r="BE330" s="329">
        <f t="shared" si="36"/>
        <v>0.051008894480000004</v>
      </c>
      <c r="BF330" s="329">
        <f t="shared" si="38"/>
        <v>0.5610978392800002</v>
      </c>
      <c r="BG330" s="374">
        <f t="shared" si="37"/>
        <v>5.6109783928000025</v>
      </c>
      <c r="BH330" s="329">
        <f t="shared" si="39"/>
        <v>11.810978392800003</v>
      </c>
    </row>
    <row r="331" spans="53:60" ht="12.75">
      <c r="BA331" s="254">
        <f t="shared" si="34"/>
        <v>11.8397358575248</v>
      </c>
      <c r="BB331" s="324">
        <v>311</v>
      </c>
      <c r="BC331" s="329">
        <f t="shared" si="33"/>
        <v>6.22</v>
      </c>
      <c r="BD331" s="329">
        <f t="shared" si="35"/>
        <v>0.5108850779568</v>
      </c>
      <c r="BE331" s="329">
        <f t="shared" si="36"/>
        <v>0.051088507795680006</v>
      </c>
      <c r="BF331" s="329">
        <f t="shared" si="38"/>
        <v>0.56197358575248</v>
      </c>
      <c r="BG331" s="374">
        <f t="shared" si="37"/>
        <v>5.6197358575248</v>
      </c>
      <c r="BH331" s="329">
        <f t="shared" si="39"/>
        <v>11.8397358575248</v>
      </c>
    </row>
    <row r="332" spans="53:60" ht="12.75">
      <c r="BA332" s="254">
        <f t="shared" si="34"/>
        <v>11.8685291061824</v>
      </c>
      <c r="BB332" s="324">
        <v>312</v>
      </c>
      <c r="BC332" s="329">
        <f t="shared" si="33"/>
        <v>6.24</v>
      </c>
      <c r="BD332" s="329">
        <f t="shared" si="35"/>
        <v>0.5116844641984001</v>
      </c>
      <c r="BE332" s="329">
        <f t="shared" si="36"/>
        <v>0.051168446419839995</v>
      </c>
      <c r="BF332" s="329">
        <f t="shared" si="38"/>
        <v>0.56285291061824</v>
      </c>
      <c r="BG332" s="374">
        <f t="shared" si="37"/>
        <v>5.6285291061824</v>
      </c>
      <c r="BH332" s="329">
        <f t="shared" si="39"/>
        <v>11.8685291061824</v>
      </c>
    </row>
    <row r="333" spans="53:60" ht="12.75">
      <c r="BA333" s="254">
        <f t="shared" si="34"/>
        <v>11.897359050417599</v>
      </c>
      <c r="BB333" s="324">
        <v>313</v>
      </c>
      <c r="BC333" s="329">
        <f t="shared" si="33"/>
        <v>6.26</v>
      </c>
      <c r="BD333" s="329">
        <f t="shared" si="35"/>
        <v>0.5124871864016</v>
      </c>
      <c r="BE333" s="329">
        <f t="shared" si="36"/>
        <v>0.051248718640160014</v>
      </c>
      <c r="BF333" s="329">
        <f t="shared" si="38"/>
        <v>0.56373590504176</v>
      </c>
      <c r="BG333" s="374">
        <f t="shared" si="37"/>
        <v>5.6373590504176</v>
      </c>
      <c r="BH333" s="329">
        <f t="shared" si="39"/>
        <v>11.897359050417599</v>
      </c>
    </row>
    <row r="334" spans="53:60" ht="12.75">
      <c r="BA334" s="254">
        <f t="shared" si="34"/>
        <v>11.9262266018752</v>
      </c>
      <c r="BB334" s="324">
        <v>314</v>
      </c>
      <c r="BC334" s="329">
        <f t="shared" si="33"/>
        <v>6.28</v>
      </c>
      <c r="BD334" s="329">
        <f t="shared" si="35"/>
        <v>0.5132933274431999</v>
      </c>
      <c r="BE334" s="329">
        <f t="shared" si="36"/>
        <v>0.05132933274432001</v>
      </c>
      <c r="BF334" s="329">
        <f t="shared" si="38"/>
        <v>0.5646226601875199</v>
      </c>
      <c r="BG334" s="374">
        <f t="shared" si="37"/>
        <v>5.646226601875199</v>
      </c>
      <c r="BH334" s="329">
        <f t="shared" si="39"/>
        <v>11.9262266018752</v>
      </c>
    </row>
    <row r="335" spans="53:60" ht="12.75">
      <c r="BA335" s="254">
        <f t="shared" si="34"/>
        <v>11.955132672200001</v>
      </c>
      <c r="BB335" s="324">
        <v>315</v>
      </c>
      <c r="BC335" s="329">
        <f t="shared" si="33"/>
        <v>6.3</v>
      </c>
      <c r="BD335" s="329">
        <f t="shared" si="35"/>
        <v>0.5141029702000002</v>
      </c>
      <c r="BE335" s="329">
        <f t="shared" si="36"/>
        <v>0.05141029702</v>
      </c>
      <c r="BF335" s="329">
        <f t="shared" si="38"/>
        <v>0.5655132672200002</v>
      </c>
      <c r="BG335" s="374">
        <f t="shared" si="37"/>
        <v>5.6551326722000015</v>
      </c>
      <c r="BH335" s="329">
        <f t="shared" si="39"/>
        <v>11.955132672200001</v>
      </c>
    </row>
    <row r="336" spans="53:60" ht="12.75">
      <c r="BA336" s="254">
        <f t="shared" si="34"/>
        <v>11.984078173036803</v>
      </c>
      <c r="BB336" s="324">
        <v>316</v>
      </c>
      <c r="BC336" s="329">
        <f t="shared" si="33"/>
        <v>6.32</v>
      </c>
      <c r="BD336" s="329">
        <f t="shared" si="35"/>
        <v>0.5149161975488001</v>
      </c>
      <c r="BE336" s="329">
        <f t="shared" si="36"/>
        <v>0.05149161975488</v>
      </c>
      <c r="BF336" s="329">
        <f t="shared" si="38"/>
        <v>0.5664078173036802</v>
      </c>
      <c r="BG336" s="374">
        <f t="shared" si="37"/>
        <v>5.664078173036802</v>
      </c>
      <c r="BH336" s="329">
        <f t="shared" si="39"/>
        <v>11.984078173036803</v>
      </c>
    </row>
    <row r="337" spans="53:60" ht="12.75">
      <c r="BA337" s="254">
        <f t="shared" si="34"/>
        <v>12.013064016030398</v>
      </c>
      <c r="BB337" s="324">
        <v>317</v>
      </c>
      <c r="BC337" s="329">
        <f t="shared" si="33"/>
        <v>6.34</v>
      </c>
      <c r="BD337" s="329">
        <f t="shared" si="35"/>
        <v>0.5157330923664</v>
      </c>
      <c r="BE337" s="329">
        <f t="shared" si="36"/>
        <v>0.05157330923663999</v>
      </c>
      <c r="BF337" s="329">
        <f t="shared" si="38"/>
        <v>0.5673064016030399</v>
      </c>
      <c r="BG337" s="374">
        <f t="shared" si="37"/>
        <v>5.673064016030399</v>
      </c>
      <c r="BH337" s="329">
        <f t="shared" si="39"/>
        <v>12.013064016030398</v>
      </c>
    </row>
    <row r="338" spans="53:60" ht="12.75">
      <c r="BA338" s="254">
        <f t="shared" si="34"/>
        <v>12.042091112825602</v>
      </c>
      <c r="BB338" s="324">
        <v>318</v>
      </c>
      <c r="BC338" s="329">
        <f t="shared" si="33"/>
        <v>6.36</v>
      </c>
      <c r="BD338" s="329">
        <f t="shared" si="35"/>
        <v>0.5165537375296001</v>
      </c>
      <c r="BE338" s="329">
        <f t="shared" si="36"/>
        <v>0.05165537375296001</v>
      </c>
      <c r="BF338" s="329">
        <f t="shared" si="38"/>
        <v>0.5682091112825601</v>
      </c>
      <c r="BG338" s="374">
        <f t="shared" si="37"/>
        <v>5.682091112825601</v>
      </c>
      <c r="BH338" s="329">
        <f t="shared" si="39"/>
        <v>12.042091112825602</v>
      </c>
    </row>
    <row r="339" spans="53:60" ht="12.75">
      <c r="BA339" s="254">
        <f t="shared" si="34"/>
        <v>12.071160375067198</v>
      </c>
      <c r="BB339" s="324">
        <v>319</v>
      </c>
      <c r="BC339" s="329">
        <f t="shared" si="33"/>
        <v>6.38</v>
      </c>
      <c r="BD339" s="329">
        <f t="shared" si="35"/>
        <v>0.5173782159152</v>
      </c>
      <c r="BE339" s="329">
        <f t="shared" si="36"/>
        <v>0.051737821591519996</v>
      </c>
      <c r="BF339" s="329">
        <f t="shared" si="38"/>
        <v>0.5691160375067199</v>
      </c>
      <c r="BG339" s="374">
        <f t="shared" si="37"/>
        <v>5.691160375067199</v>
      </c>
      <c r="BH339" s="329">
        <f t="shared" si="39"/>
        <v>12.071160375067198</v>
      </c>
    </row>
    <row r="340" spans="53:60" ht="12.75">
      <c r="BA340" s="254">
        <f t="shared" si="34"/>
        <v>12.100272714399999</v>
      </c>
      <c r="BB340" s="324">
        <v>320</v>
      </c>
      <c r="BC340" s="329">
        <f aca="true" t="shared" si="40" ref="BC340:BC403">BB340*$BB$18</f>
        <v>6.4</v>
      </c>
      <c r="BD340" s="329">
        <f t="shared" si="35"/>
        <v>0.5182066103999999</v>
      </c>
      <c r="BE340" s="329">
        <f t="shared" si="36"/>
        <v>0.05182066104</v>
      </c>
      <c r="BF340" s="329">
        <f t="shared" si="38"/>
        <v>0.57002727144</v>
      </c>
      <c r="BG340" s="374">
        <f t="shared" si="37"/>
        <v>5.7002727144</v>
      </c>
      <c r="BH340" s="329">
        <f t="shared" si="39"/>
        <v>12.100272714399999</v>
      </c>
    </row>
    <row r="341" spans="53:60" ht="12.75">
      <c r="BA341" s="254">
        <f aca="true" t="shared" si="41" ref="BA341:BA404">BH341</f>
        <v>12.1294290424688</v>
      </c>
      <c r="BB341" s="324">
        <v>321</v>
      </c>
      <c r="BC341" s="329">
        <f t="shared" si="40"/>
        <v>6.42</v>
      </c>
      <c r="BD341" s="329">
        <f aca="true" t="shared" si="42" ref="BD341:BD404">$BD$8*BC341^3+$BD$9*BC341^2+$BD$10*BC341+$BD$11</f>
        <v>0.5190390038608</v>
      </c>
      <c r="BE341" s="329">
        <f aca="true" t="shared" si="43" ref="BE341:BE404">$BG$8*BC341^3+$BG$9*BC341^2+$BG$10*BC341+$BG$11</f>
        <v>0.05190390038608</v>
      </c>
      <c r="BF341" s="329">
        <f t="shared" si="38"/>
        <v>0.57094290424688</v>
      </c>
      <c r="BG341" s="374">
        <f t="shared" si="37"/>
        <v>5.7094290424688</v>
      </c>
      <c r="BH341" s="329">
        <f t="shared" si="39"/>
        <v>12.1294290424688</v>
      </c>
    </row>
    <row r="342" spans="53:60" ht="12.75">
      <c r="BA342" s="254">
        <f t="shared" si="41"/>
        <v>12.158630270918401</v>
      </c>
      <c r="BB342" s="324">
        <v>322</v>
      </c>
      <c r="BC342" s="329">
        <f t="shared" si="40"/>
        <v>6.44</v>
      </c>
      <c r="BD342" s="329">
        <f t="shared" si="42"/>
        <v>0.5198754791744001</v>
      </c>
      <c r="BE342" s="329">
        <f t="shared" si="43"/>
        <v>0.05198754791744</v>
      </c>
      <c r="BF342" s="329">
        <f t="shared" si="38"/>
        <v>0.5718630270918401</v>
      </c>
      <c r="BG342" s="374">
        <f t="shared" si="37"/>
        <v>5.718630270918402</v>
      </c>
      <c r="BH342" s="329">
        <f t="shared" si="39"/>
        <v>12.158630270918401</v>
      </c>
    </row>
    <row r="343" spans="53:60" ht="12.75">
      <c r="BA343" s="254">
        <f t="shared" si="41"/>
        <v>12.187877311393601</v>
      </c>
      <c r="BB343" s="324">
        <v>323</v>
      </c>
      <c r="BC343" s="329">
        <f t="shared" si="40"/>
        <v>6.46</v>
      </c>
      <c r="BD343" s="329">
        <f t="shared" si="42"/>
        <v>0.5207161192176001</v>
      </c>
      <c r="BE343" s="329">
        <f t="shared" si="43"/>
        <v>0.05207161192176001</v>
      </c>
      <c r="BF343" s="329">
        <f t="shared" si="38"/>
        <v>0.5727877311393601</v>
      </c>
      <c r="BG343" s="374">
        <f t="shared" si="37"/>
        <v>5.727877311393601</v>
      </c>
      <c r="BH343" s="329">
        <f t="shared" si="39"/>
        <v>12.187877311393601</v>
      </c>
    </row>
    <row r="344" spans="53:60" ht="12.75">
      <c r="BA344" s="254">
        <f t="shared" si="41"/>
        <v>12.2171710755392</v>
      </c>
      <c r="BB344" s="324">
        <v>324</v>
      </c>
      <c r="BC344" s="329">
        <f t="shared" si="40"/>
        <v>6.48</v>
      </c>
      <c r="BD344" s="329">
        <f t="shared" si="42"/>
        <v>0.5215610068672</v>
      </c>
      <c r="BE344" s="329">
        <f t="shared" si="43"/>
        <v>0.052156100686720004</v>
      </c>
      <c r="BF344" s="329">
        <f t="shared" si="38"/>
        <v>0.57371710755392</v>
      </c>
      <c r="BG344" s="374">
        <f t="shared" si="37"/>
        <v>5.7371710755392</v>
      </c>
      <c r="BH344" s="329">
        <f t="shared" si="39"/>
        <v>12.2171710755392</v>
      </c>
    </row>
    <row r="345" spans="53:60" ht="12.75">
      <c r="BA345" s="254">
        <f t="shared" si="41"/>
        <v>12.246512475</v>
      </c>
      <c r="BB345" s="324">
        <v>325</v>
      </c>
      <c r="BC345" s="329">
        <f t="shared" si="40"/>
        <v>6.5</v>
      </c>
      <c r="BD345" s="329">
        <f t="shared" si="42"/>
        <v>0.5224102249999999</v>
      </c>
      <c r="BE345" s="329">
        <f t="shared" si="43"/>
        <v>0.05224102249999999</v>
      </c>
      <c r="BF345" s="329">
        <f t="shared" si="38"/>
        <v>0.5746512474999999</v>
      </c>
      <c r="BG345" s="374">
        <f t="shared" si="37"/>
        <v>5.7465124749999985</v>
      </c>
      <c r="BH345" s="329">
        <f t="shared" si="39"/>
        <v>12.246512475</v>
      </c>
    </row>
    <row r="346" spans="53:60" ht="12.75">
      <c r="BA346" s="254">
        <f t="shared" si="41"/>
        <v>12.275902421420803</v>
      </c>
      <c r="BB346" s="324">
        <v>326</v>
      </c>
      <c r="BC346" s="329">
        <f t="shared" si="40"/>
        <v>6.5200000000000005</v>
      </c>
      <c r="BD346" s="329">
        <f t="shared" si="42"/>
        <v>0.5232638564928</v>
      </c>
      <c r="BE346" s="329">
        <f t="shared" si="43"/>
        <v>0.052326385649280015</v>
      </c>
      <c r="BF346" s="329">
        <f t="shared" si="38"/>
        <v>0.5755902421420801</v>
      </c>
      <c r="BG346" s="374">
        <f t="shared" si="37"/>
        <v>5.755902421420801</v>
      </c>
      <c r="BH346" s="329">
        <f t="shared" si="39"/>
        <v>12.275902421420803</v>
      </c>
    </row>
    <row r="347" spans="53:60" ht="12.75">
      <c r="BA347" s="254">
        <f t="shared" si="41"/>
        <v>12.305341826446401</v>
      </c>
      <c r="BB347" s="324">
        <v>327</v>
      </c>
      <c r="BC347" s="329">
        <f t="shared" si="40"/>
        <v>6.54</v>
      </c>
      <c r="BD347" s="329">
        <f t="shared" si="42"/>
        <v>0.5241219842224002</v>
      </c>
      <c r="BE347" s="329">
        <f t="shared" si="43"/>
        <v>0.05241219842223999</v>
      </c>
      <c r="BF347" s="329">
        <f t="shared" si="38"/>
        <v>0.5765341826446402</v>
      </c>
      <c r="BG347" s="374">
        <f t="shared" si="37"/>
        <v>5.765341826446402</v>
      </c>
      <c r="BH347" s="329">
        <f t="shared" si="39"/>
        <v>12.305341826446401</v>
      </c>
    </row>
    <row r="348" spans="53:60" ht="12.75">
      <c r="BA348" s="254">
        <f t="shared" si="41"/>
        <v>12.3348316017216</v>
      </c>
      <c r="BB348" s="324">
        <v>328</v>
      </c>
      <c r="BC348" s="329">
        <f t="shared" si="40"/>
        <v>6.5600000000000005</v>
      </c>
      <c r="BD348" s="329">
        <f t="shared" si="42"/>
        <v>0.5249846910656</v>
      </c>
      <c r="BE348" s="329">
        <f t="shared" si="43"/>
        <v>0.052498469106559996</v>
      </c>
      <c r="BF348" s="329">
        <f t="shared" si="38"/>
        <v>0.57748316017216</v>
      </c>
      <c r="BG348" s="374">
        <f t="shared" si="37"/>
        <v>5.7748316017215995</v>
      </c>
      <c r="BH348" s="329">
        <f t="shared" si="39"/>
        <v>12.3348316017216</v>
      </c>
    </row>
    <row r="349" spans="53:60" ht="12.75">
      <c r="BA349" s="254">
        <f t="shared" si="41"/>
        <v>12.3643726588912</v>
      </c>
      <c r="BB349" s="324">
        <v>329</v>
      </c>
      <c r="BC349" s="329">
        <f t="shared" si="40"/>
        <v>6.58</v>
      </c>
      <c r="BD349" s="329">
        <f t="shared" si="42"/>
        <v>0.5258520598992</v>
      </c>
      <c r="BE349" s="329">
        <f t="shared" si="43"/>
        <v>0.05258520598992001</v>
      </c>
      <c r="BF349" s="329">
        <f t="shared" si="38"/>
        <v>0.57843726588912</v>
      </c>
      <c r="BG349" s="374">
        <f t="shared" si="37"/>
        <v>5.784372658891201</v>
      </c>
      <c r="BH349" s="329">
        <f t="shared" si="39"/>
        <v>12.3643726588912</v>
      </c>
    </row>
    <row r="350" spans="53:60" ht="12.75">
      <c r="BA350" s="254">
        <f t="shared" si="41"/>
        <v>12.3939659096</v>
      </c>
      <c r="BB350" s="324">
        <v>330</v>
      </c>
      <c r="BC350" s="329">
        <f t="shared" si="40"/>
        <v>6.6000000000000005</v>
      </c>
      <c r="BD350" s="329">
        <f t="shared" si="42"/>
        <v>0.5267241736</v>
      </c>
      <c r="BE350" s="329">
        <f t="shared" si="43"/>
        <v>0.052672417359999994</v>
      </c>
      <c r="BF350" s="329">
        <f t="shared" si="38"/>
        <v>0.57939659096</v>
      </c>
      <c r="BG350" s="374">
        <f t="shared" si="37"/>
        <v>5.7939659096</v>
      </c>
      <c r="BH350" s="329">
        <f t="shared" si="39"/>
        <v>12.3939659096</v>
      </c>
    </row>
    <row r="351" spans="53:60" ht="12.75">
      <c r="BA351" s="254">
        <f t="shared" si="41"/>
        <v>12.4236122654928</v>
      </c>
      <c r="BB351" s="324">
        <v>331</v>
      </c>
      <c r="BC351" s="329">
        <f t="shared" si="40"/>
        <v>6.62</v>
      </c>
      <c r="BD351" s="329">
        <f t="shared" si="42"/>
        <v>0.5276011150448</v>
      </c>
      <c r="BE351" s="329">
        <f t="shared" si="43"/>
        <v>0.05276011150447999</v>
      </c>
      <c r="BF351" s="329">
        <f t="shared" si="38"/>
        <v>0.58036122654928</v>
      </c>
      <c r="BG351" s="374">
        <f t="shared" si="37"/>
        <v>5.8036122654928</v>
      </c>
      <c r="BH351" s="329">
        <f t="shared" si="39"/>
        <v>12.4236122654928</v>
      </c>
    </row>
    <row r="352" spans="53:60" ht="12.75">
      <c r="BA352" s="254">
        <f t="shared" si="41"/>
        <v>12.453312638214399</v>
      </c>
      <c r="BB352" s="324">
        <v>332</v>
      </c>
      <c r="BC352" s="329">
        <f t="shared" si="40"/>
        <v>6.640000000000001</v>
      </c>
      <c r="BD352" s="329">
        <f t="shared" si="42"/>
        <v>0.5284829671104</v>
      </c>
      <c r="BE352" s="329">
        <f t="shared" si="43"/>
        <v>0.052848296711040015</v>
      </c>
      <c r="BF352" s="329">
        <f t="shared" si="38"/>
        <v>0.58133126382144</v>
      </c>
      <c r="BG352" s="374">
        <f t="shared" si="37"/>
        <v>5.813312638214399</v>
      </c>
      <c r="BH352" s="329">
        <f t="shared" si="39"/>
        <v>12.453312638214399</v>
      </c>
    </row>
    <row r="353" spans="53:60" ht="12.75">
      <c r="BA353" s="254">
        <f t="shared" si="41"/>
        <v>12.483067939409601</v>
      </c>
      <c r="BB353" s="324">
        <v>333</v>
      </c>
      <c r="BC353" s="329">
        <f t="shared" si="40"/>
        <v>6.66</v>
      </c>
      <c r="BD353" s="329">
        <f t="shared" si="42"/>
        <v>0.5293698126736</v>
      </c>
      <c r="BE353" s="329">
        <f t="shared" si="43"/>
        <v>0.052936981267359996</v>
      </c>
      <c r="BF353" s="329">
        <f t="shared" si="38"/>
        <v>0.58230679394096</v>
      </c>
      <c r="BG353" s="374">
        <f t="shared" si="37"/>
        <v>5.8230679394096</v>
      </c>
      <c r="BH353" s="329">
        <f t="shared" si="39"/>
        <v>12.483067939409601</v>
      </c>
    </row>
    <row r="354" spans="53:60" ht="12.75">
      <c r="BA354" s="254">
        <f t="shared" si="41"/>
        <v>12.512879080723199</v>
      </c>
      <c r="BB354" s="324">
        <v>334</v>
      </c>
      <c r="BC354" s="329">
        <f t="shared" si="40"/>
        <v>6.68</v>
      </c>
      <c r="BD354" s="329">
        <f t="shared" si="42"/>
        <v>0.5302617346112001</v>
      </c>
      <c r="BE354" s="329">
        <f t="shared" si="43"/>
        <v>0.05302617346111998</v>
      </c>
      <c r="BF354" s="329">
        <f t="shared" si="38"/>
        <v>0.58328790807232</v>
      </c>
      <c r="BG354" s="374">
        <f t="shared" si="37"/>
        <v>5.8328790807232</v>
      </c>
      <c r="BH354" s="329">
        <f t="shared" si="39"/>
        <v>12.512879080723199</v>
      </c>
    </row>
    <row r="355" spans="53:60" ht="12.75">
      <c r="BA355" s="254">
        <f t="shared" si="41"/>
        <v>12.542746973800002</v>
      </c>
      <c r="BB355" s="324">
        <v>335</v>
      </c>
      <c r="BC355" s="329">
        <f t="shared" si="40"/>
        <v>6.7</v>
      </c>
      <c r="BD355" s="329">
        <f t="shared" si="42"/>
        <v>0.5311588158000001</v>
      </c>
      <c r="BE355" s="329">
        <f t="shared" si="43"/>
        <v>0.05311588158</v>
      </c>
      <c r="BF355" s="329">
        <f t="shared" si="38"/>
        <v>0.5842746973800002</v>
      </c>
      <c r="BG355" s="374">
        <f t="shared" si="37"/>
        <v>5.8427469738000015</v>
      </c>
      <c r="BH355" s="329">
        <f t="shared" si="39"/>
        <v>12.542746973800002</v>
      </c>
    </row>
    <row r="356" spans="53:60" ht="12.75">
      <c r="BA356" s="254">
        <f t="shared" si="41"/>
        <v>12.5726725302848</v>
      </c>
      <c r="BB356" s="324">
        <v>336</v>
      </c>
      <c r="BC356" s="329">
        <f t="shared" si="40"/>
        <v>6.72</v>
      </c>
      <c r="BD356" s="329">
        <f t="shared" si="42"/>
        <v>0.5320611391168001</v>
      </c>
      <c r="BE356" s="329">
        <f t="shared" si="43"/>
        <v>0.05320611391168</v>
      </c>
      <c r="BF356" s="329">
        <f t="shared" si="38"/>
        <v>0.58526725302848</v>
      </c>
      <c r="BG356" s="374">
        <f t="shared" si="37"/>
        <v>5.8526725302848</v>
      </c>
      <c r="BH356" s="329">
        <f t="shared" si="39"/>
        <v>12.5726725302848</v>
      </c>
    </row>
    <row r="357" spans="53:60" ht="12.75">
      <c r="BA357" s="254">
        <f t="shared" si="41"/>
        <v>12.602656661822401</v>
      </c>
      <c r="BB357" s="324">
        <v>337</v>
      </c>
      <c r="BC357" s="329">
        <f t="shared" si="40"/>
        <v>6.74</v>
      </c>
      <c r="BD357" s="329">
        <f t="shared" si="42"/>
        <v>0.5329687874383999</v>
      </c>
      <c r="BE357" s="329">
        <f t="shared" si="43"/>
        <v>0.053296878743840016</v>
      </c>
      <c r="BF357" s="329">
        <f t="shared" si="38"/>
        <v>0.58626566618224</v>
      </c>
      <c r="BG357" s="374">
        <f t="shared" si="37"/>
        <v>5.8626566618224</v>
      </c>
      <c r="BH357" s="329">
        <f t="shared" si="39"/>
        <v>12.602656661822401</v>
      </c>
    </row>
    <row r="358" spans="53:60" ht="12.75">
      <c r="BA358" s="254">
        <f t="shared" si="41"/>
        <v>12.632700280057602</v>
      </c>
      <c r="BB358" s="324">
        <v>338</v>
      </c>
      <c r="BC358" s="329">
        <f t="shared" si="40"/>
        <v>6.76</v>
      </c>
      <c r="BD358" s="329">
        <f t="shared" si="42"/>
        <v>0.5338818436416001</v>
      </c>
      <c r="BE358" s="329">
        <f t="shared" si="43"/>
        <v>0.05338818436415999</v>
      </c>
      <c r="BF358" s="329">
        <f t="shared" si="38"/>
        <v>0.5872700280057601</v>
      </c>
      <c r="BG358" s="374">
        <f t="shared" si="37"/>
        <v>5.872700280057601</v>
      </c>
      <c r="BH358" s="329">
        <f t="shared" si="39"/>
        <v>12.632700280057602</v>
      </c>
    </row>
    <row r="359" spans="53:60" ht="12.75">
      <c r="BA359" s="254">
        <f t="shared" si="41"/>
        <v>12.662804296635201</v>
      </c>
      <c r="BB359" s="324">
        <v>339</v>
      </c>
      <c r="BC359" s="329">
        <f t="shared" si="40"/>
        <v>6.78</v>
      </c>
      <c r="BD359" s="329">
        <f t="shared" si="42"/>
        <v>0.5348003906032002</v>
      </c>
      <c r="BE359" s="329">
        <f t="shared" si="43"/>
        <v>0.053480039060319985</v>
      </c>
      <c r="BF359" s="329">
        <f t="shared" si="38"/>
        <v>0.5882804296635201</v>
      </c>
      <c r="BG359" s="374">
        <f t="shared" si="37"/>
        <v>5.882804296635201</v>
      </c>
      <c r="BH359" s="329">
        <f t="shared" si="39"/>
        <v>12.662804296635201</v>
      </c>
    </row>
    <row r="360" spans="53:60" ht="12.75">
      <c r="BA360" s="254">
        <f t="shared" si="41"/>
        <v>12.6929696232</v>
      </c>
      <c r="BB360" s="324">
        <v>340</v>
      </c>
      <c r="BC360" s="329">
        <f t="shared" si="40"/>
        <v>6.8</v>
      </c>
      <c r="BD360" s="329">
        <f t="shared" si="42"/>
        <v>0.5357245112</v>
      </c>
      <c r="BE360" s="329">
        <f t="shared" si="43"/>
        <v>0.05357245112000001</v>
      </c>
      <c r="BF360" s="329">
        <f t="shared" si="38"/>
        <v>0.58929696232</v>
      </c>
      <c r="BG360" s="374">
        <f t="shared" si="37"/>
        <v>5.892969623199999</v>
      </c>
      <c r="BH360" s="329">
        <f t="shared" si="39"/>
        <v>12.6929696232</v>
      </c>
    </row>
    <row r="361" spans="53:60" ht="12.75">
      <c r="BA361" s="254">
        <f t="shared" si="41"/>
        <v>12.7231971713968</v>
      </c>
      <c r="BB361" s="324">
        <v>341</v>
      </c>
      <c r="BC361" s="329">
        <f t="shared" si="40"/>
        <v>6.82</v>
      </c>
      <c r="BD361" s="329">
        <f t="shared" si="42"/>
        <v>0.5366542883087999</v>
      </c>
      <c r="BE361" s="329">
        <f t="shared" si="43"/>
        <v>0.05366542883088</v>
      </c>
      <c r="BF361" s="329">
        <f t="shared" si="38"/>
        <v>0.5903197171396799</v>
      </c>
      <c r="BG361" s="374">
        <f t="shared" si="37"/>
        <v>5.9031971713967994</v>
      </c>
      <c r="BH361" s="329">
        <f t="shared" si="39"/>
        <v>12.7231971713968</v>
      </c>
    </row>
    <row r="362" spans="53:60" ht="12.75">
      <c r="BA362" s="254">
        <f t="shared" si="41"/>
        <v>12.7534878528704</v>
      </c>
      <c r="BB362" s="324">
        <v>342</v>
      </c>
      <c r="BC362" s="329">
        <f t="shared" si="40"/>
        <v>6.84</v>
      </c>
      <c r="BD362" s="329">
        <f t="shared" si="42"/>
        <v>0.5375898048064</v>
      </c>
      <c r="BE362" s="329">
        <f t="shared" si="43"/>
        <v>0.053758980480640005</v>
      </c>
      <c r="BF362" s="329">
        <f t="shared" si="38"/>
        <v>0.5913487852870399</v>
      </c>
      <c r="BG362" s="374">
        <f t="shared" si="37"/>
        <v>5.913487852870399</v>
      </c>
      <c r="BH362" s="329">
        <f t="shared" si="39"/>
        <v>12.7534878528704</v>
      </c>
    </row>
    <row r="363" spans="53:60" ht="12.75">
      <c r="BA363" s="254">
        <f t="shared" si="41"/>
        <v>12.783842579265603</v>
      </c>
      <c r="BB363" s="324">
        <v>343</v>
      </c>
      <c r="BC363" s="329">
        <f t="shared" si="40"/>
        <v>6.86</v>
      </c>
      <c r="BD363" s="329">
        <f t="shared" si="42"/>
        <v>0.5385311435696002</v>
      </c>
      <c r="BE363" s="329">
        <f t="shared" si="43"/>
        <v>0.053853114356960004</v>
      </c>
      <c r="BF363" s="329">
        <f t="shared" si="38"/>
        <v>0.5923842579265602</v>
      </c>
      <c r="BG363" s="374">
        <f t="shared" si="37"/>
        <v>5.923842579265602</v>
      </c>
      <c r="BH363" s="329">
        <f t="shared" si="39"/>
        <v>12.783842579265603</v>
      </c>
    </row>
    <row r="364" spans="53:60" ht="12.75">
      <c r="BA364" s="254">
        <f t="shared" si="41"/>
        <v>12.814262262227203</v>
      </c>
      <c r="BB364" s="324">
        <v>344</v>
      </c>
      <c r="BC364" s="329">
        <f t="shared" si="40"/>
        <v>6.88</v>
      </c>
      <c r="BD364" s="329">
        <f t="shared" si="42"/>
        <v>0.5394783874752002</v>
      </c>
      <c r="BE364" s="329">
        <f t="shared" si="43"/>
        <v>0.05394783874752002</v>
      </c>
      <c r="BF364" s="329">
        <f t="shared" si="38"/>
        <v>0.5934262262227202</v>
      </c>
      <c r="BG364" s="374">
        <f aca="true" t="shared" si="44" ref="BG364:BG427">$G$20*BF364</f>
        <v>5.934262262227202</v>
      </c>
      <c r="BH364" s="329">
        <f t="shared" si="39"/>
        <v>12.814262262227203</v>
      </c>
    </row>
    <row r="365" spans="53:60" ht="12.75">
      <c r="BA365" s="254">
        <f t="shared" si="41"/>
        <v>12.844747813400001</v>
      </c>
      <c r="BB365" s="324">
        <v>345</v>
      </c>
      <c r="BC365" s="329">
        <f t="shared" si="40"/>
        <v>6.9</v>
      </c>
      <c r="BD365" s="329">
        <f t="shared" si="42"/>
        <v>0.5404316194000002</v>
      </c>
      <c r="BE365" s="329">
        <f t="shared" si="43"/>
        <v>0.05404316194000001</v>
      </c>
      <c r="BF365" s="329">
        <f t="shared" si="38"/>
        <v>0.5944747813400002</v>
      </c>
      <c r="BG365" s="374">
        <f t="shared" si="44"/>
        <v>5.944747813400002</v>
      </c>
      <c r="BH365" s="329">
        <f t="shared" si="39"/>
        <v>12.844747813400001</v>
      </c>
    </row>
    <row r="366" spans="53:60" ht="12.75">
      <c r="BA366" s="254">
        <f t="shared" si="41"/>
        <v>12.875300144428799</v>
      </c>
      <c r="BB366" s="324">
        <v>346</v>
      </c>
      <c r="BC366" s="329">
        <f t="shared" si="40"/>
        <v>6.92</v>
      </c>
      <c r="BD366" s="329">
        <f t="shared" si="42"/>
        <v>0.5413909222208</v>
      </c>
      <c r="BE366" s="329">
        <f t="shared" si="43"/>
        <v>0.05413909222208</v>
      </c>
      <c r="BF366" s="329">
        <f t="shared" si="38"/>
        <v>0.59553001444288</v>
      </c>
      <c r="BG366" s="374">
        <f t="shared" si="44"/>
        <v>5.9553001444288</v>
      </c>
      <c r="BH366" s="329">
        <f t="shared" si="39"/>
        <v>12.875300144428799</v>
      </c>
    </row>
    <row r="367" spans="53:60" ht="12.75">
      <c r="BA367" s="254">
        <f t="shared" si="41"/>
        <v>12.905920166958401</v>
      </c>
      <c r="BB367" s="324">
        <v>347</v>
      </c>
      <c r="BC367" s="329">
        <f t="shared" si="40"/>
        <v>6.94</v>
      </c>
      <c r="BD367" s="329">
        <f t="shared" si="42"/>
        <v>0.5423563788144</v>
      </c>
      <c r="BE367" s="329">
        <f t="shared" si="43"/>
        <v>0.05423563788144</v>
      </c>
      <c r="BF367" s="329">
        <f t="shared" si="38"/>
        <v>0.59659201669584</v>
      </c>
      <c r="BG367" s="374">
        <f t="shared" si="44"/>
        <v>5.9659201669584006</v>
      </c>
      <c r="BH367" s="329">
        <f t="shared" si="39"/>
        <v>12.905920166958401</v>
      </c>
    </row>
    <row r="368" spans="53:60" ht="12.75">
      <c r="BA368" s="254">
        <f t="shared" si="41"/>
        <v>12.936608792633601</v>
      </c>
      <c r="BB368" s="324">
        <v>348</v>
      </c>
      <c r="BC368" s="329">
        <f t="shared" si="40"/>
        <v>6.96</v>
      </c>
      <c r="BD368" s="329">
        <f t="shared" si="42"/>
        <v>0.5433280720576</v>
      </c>
      <c r="BE368" s="329">
        <f t="shared" si="43"/>
        <v>0.054332807205760024</v>
      </c>
      <c r="BF368" s="329">
        <f t="shared" si="38"/>
        <v>0.5976608792633601</v>
      </c>
      <c r="BG368" s="374">
        <f t="shared" si="44"/>
        <v>5.976608792633601</v>
      </c>
      <c r="BH368" s="329">
        <f t="shared" si="39"/>
        <v>12.936608792633601</v>
      </c>
    </row>
    <row r="369" spans="53:60" ht="12.75">
      <c r="BA369" s="254">
        <f t="shared" si="41"/>
        <v>12.967366933099203</v>
      </c>
      <c r="BB369" s="324">
        <v>349</v>
      </c>
      <c r="BC369" s="329">
        <f t="shared" si="40"/>
        <v>6.98</v>
      </c>
      <c r="BD369" s="329">
        <f t="shared" si="42"/>
        <v>0.5443060848272002</v>
      </c>
      <c r="BE369" s="329">
        <f t="shared" si="43"/>
        <v>0.05443060848272</v>
      </c>
      <c r="BF369" s="329">
        <f t="shared" si="38"/>
        <v>0.5987366933099202</v>
      </c>
      <c r="BG369" s="374">
        <f t="shared" si="44"/>
        <v>5.987366933099202</v>
      </c>
      <c r="BH369" s="329">
        <f t="shared" si="39"/>
        <v>12.967366933099203</v>
      </c>
    </row>
    <row r="370" spans="53:60" ht="12.75">
      <c r="BA370" s="254">
        <f t="shared" si="41"/>
        <v>12.9981955</v>
      </c>
      <c r="BB370" s="324">
        <v>350</v>
      </c>
      <c r="BC370" s="329">
        <f t="shared" si="40"/>
        <v>7</v>
      </c>
      <c r="BD370" s="329">
        <f t="shared" si="42"/>
        <v>0.5452905</v>
      </c>
      <c r="BE370" s="329">
        <f t="shared" si="43"/>
        <v>0.05452905</v>
      </c>
      <c r="BF370" s="329">
        <f t="shared" si="38"/>
        <v>0.59981955</v>
      </c>
      <c r="BG370" s="374">
        <f t="shared" si="44"/>
        <v>5.9981955</v>
      </c>
      <c r="BH370" s="329">
        <f t="shared" si="39"/>
        <v>12.9981955</v>
      </c>
    </row>
    <row r="371" spans="53:60" ht="12.75">
      <c r="BA371" s="254">
        <f t="shared" si="41"/>
        <v>13.029095404980803</v>
      </c>
      <c r="BB371" s="324">
        <v>351</v>
      </c>
      <c r="BC371" s="329">
        <f t="shared" si="40"/>
        <v>7.0200000000000005</v>
      </c>
      <c r="BD371" s="329">
        <f t="shared" si="42"/>
        <v>0.5462814004528002</v>
      </c>
      <c r="BE371" s="329">
        <f t="shared" si="43"/>
        <v>0.054628140045280014</v>
      </c>
      <c r="BF371" s="329">
        <f t="shared" si="38"/>
        <v>0.6009095404980802</v>
      </c>
      <c r="BG371" s="374">
        <f t="shared" si="44"/>
        <v>6.009095404980802</v>
      </c>
      <c r="BH371" s="329">
        <f t="shared" si="39"/>
        <v>13.029095404980803</v>
      </c>
    </row>
    <row r="372" spans="53:60" ht="12.75">
      <c r="BA372" s="254">
        <f t="shared" si="41"/>
        <v>13.0600675596864</v>
      </c>
      <c r="BB372" s="324">
        <v>352</v>
      </c>
      <c r="BC372" s="329">
        <f t="shared" si="40"/>
        <v>7.04</v>
      </c>
      <c r="BD372" s="329">
        <f t="shared" si="42"/>
        <v>0.5472788690624001</v>
      </c>
      <c r="BE372" s="329">
        <f t="shared" si="43"/>
        <v>0.05472788690623998</v>
      </c>
      <c r="BF372" s="329">
        <f t="shared" si="38"/>
        <v>0.6020067559686401</v>
      </c>
      <c r="BG372" s="374">
        <f t="shared" si="44"/>
        <v>6.0200675596864</v>
      </c>
      <c r="BH372" s="329">
        <f t="shared" si="39"/>
        <v>13.0600675596864</v>
      </c>
    </row>
    <row r="373" spans="53:60" ht="12.75">
      <c r="BA373" s="254">
        <f t="shared" si="41"/>
        <v>13.091112875761599</v>
      </c>
      <c r="BB373" s="324">
        <v>353</v>
      </c>
      <c r="BC373" s="329">
        <f t="shared" si="40"/>
        <v>7.0600000000000005</v>
      </c>
      <c r="BD373" s="329">
        <f t="shared" si="42"/>
        <v>0.5482829887055999</v>
      </c>
      <c r="BE373" s="329">
        <f t="shared" si="43"/>
        <v>0.05482829887056002</v>
      </c>
      <c r="BF373" s="329">
        <f t="shared" si="38"/>
        <v>0.60311128757616</v>
      </c>
      <c r="BG373" s="374">
        <f t="shared" si="44"/>
        <v>6.0311128757615995</v>
      </c>
      <c r="BH373" s="329">
        <f t="shared" si="39"/>
        <v>13.091112875761599</v>
      </c>
    </row>
    <row r="374" spans="53:60" ht="12.75">
      <c r="BA374" s="254">
        <f t="shared" si="41"/>
        <v>13.1222322648512</v>
      </c>
      <c r="BB374" s="324">
        <v>354</v>
      </c>
      <c r="BC374" s="329">
        <f t="shared" si="40"/>
        <v>7.08</v>
      </c>
      <c r="BD374" s="329">
        <f t="shared" si="42"/>
        <v>0.5492938422592001</v>
      </c>
      <c r="BE374" s="329">
        <f t="shared" si="43"/>
        <v>0.05492938422591998</v>
      </c>
      <c r="BF374" s="329">
        <f t="shared" si="38"/>
        <v>0.6042232264851201</v>
      </c>
      <c r="BG374" s="374">
        <f t="shared" si="44"/>
        <v>6.042232264851201</v>
      </c>
      <c r="BH374" s="329">
        <f t="shared" si="39"/>
        <v>13.1222322648512</v>
      </c>
    </row>
    <row r="375" spans="53:60" ht="12.75">
      <c r="BA375" s="254">
        <f t="shared" si="41"/>
        <v>13.153426638600001</v>
      </c>
      <c r="BB375" s="324">
        <v>355</v>
      </c>
      <c r="BC375" s="329">
        <f t="shared" si="40"/>
        <v>7.1000000000000005</v>
      </c>
      <c r="BD375" s="329">
        <f t="shared" si="42"/>
        <v>0.5503115126</v>
      </c>
      <c r="BE375" s="329">
        <f t="shared" si="43"/>
        <v>0.055031151260000015</v>
      </c>
      <c r="BF375" s="329">
        <f t="shared" si="38"/>
        <v>0.60534266386</v>
      </c>
      <c r="BG375" s="374">
        <f t="shared" si="44"/>
        <v>6.0534266386</v>
      </c>
      <c r="BH375" s="329">
        <f t="shared" si="39"/>
        <v>13.153426638600001</v>
      </c>
    </row>
    <row r="376" spans="53:60" ht="12.75">
      <c r="BA376" s="254">
        <f t="shared" si="41"/>
        <v>13.1846969086528</v>
      </c>
      <c r="BB376" s="324">
        <v>356</v>
      </c>
      <c r="BC376" s="329">
        <f t="shared" si="40"/>
        <v>7.12</v>
      </c>
      <c r="BD376" s="329">
        <f t="shared" si="42"/>
        <v>0.5513360826048</v>
      </c>
      <c r="BE376" s="329">
        <f t="shared" si="43"/>
        <v>0.05513360826047999</v>
      </c>
      <c r="BF376" s="329">
        <f aca="true" t="shared" si="45" ref="BF376:BF439">BD376+BE376</f>
        <v>0.60646969086528</v>
      </c>
      <c r="BG376" s="374">
        <f t="shared" si="44"/>
        <v>6.064696908652801</v>
      </c>
      <c r="BH376" s="329">
        <f aca="true" t="shared" si="46" ref="BH376:BH439">BC376+BG376</f>
        <v>13.1846969086528</v>
      </c>
    </row>
    <row r="377" spans="53:60" ht="12.75">
      <c r="BA377" s="254">
        <f t="shared" si="41"/>
        <v>13.216043986654403</v>
      </c>
      <c r="BB377" s="324">
        <v>357</v>
      </c>
      <c r="BC377" s="329">
        <f t="shared" si="40"/>
        <v>7.140000000000001</v>
      </c>
      <c r="BD377" s="329">
        <f t="shared" si="42"/>
        <v>0.5523676351504002</v>
      </c>
      <c r="BE377" s="329">
        <f t="shared" si="43"/>
        <v>0.05523676351504</v>
      </c>
      <c r="BF377" s="329">
        <f t="shared" si="45"/>
        <v>0.6076043986654402</v>
      </c>
      <c r="BG377" s="374">
        <f t="shared" si="44"/>
        <v>6.076043986654403</v>
      </c>
      <c r="BH377" s="329">
        <f t="shared" si="46"/>
        <v>13.216043986654403</v>
      </c>
    </row>
    <row r="378" spans="53:60" ht="12.75">
      <c r="BA378" s="254">
        <f t="shared" si="41"/>
        <v>13.247468784249598</v>
      </c>
      <c r="BB378" s="324">
        <v>358</v>
      </c>
      <c r="BC378" s="329">
        <f t="shared" si="40"/>
        <v>7.16</v>
      </c>
      <c r="BD378" s="329">
        <f t="shared" si="42"/>
        <v>0.5534062531135999</v>
      </c>
      <c r="BE378" s="329">
        <f t="shared" si="43"/>
        <v>0.05534062531135999</v>
      </c>
      <c r="BF378" s="329">
        <f t="shared" si="45"/>
        <v>0.6087468784249599</v>
      </c>
      <c r="BG378" s="374">
        <f t="shared" si="44"/>
        <v>6.087468784249599</v>
      </c>
      <c r="BH378" s="329">
        <f t="shared" si="46"/>
        <v>13.247468784249598</v>
      </c>
    </row>
    <row r="379" spans="53:60" ht="12.75">
      <c r="BA379" s="254">
        <f t="shared" si="41"/>
        <v>13.2789722130832</v>
      </c>
      <c r="BB379" s="324">
        <v>359</v>
      </c>
      <c r="BC379" s="329">
        <f t="shared" si="40"/>
        <v>7.18</v>
      </c>
      <c r="BD379" s="329">
        <f t="shared" si="42"/>
        <v>0.5544520193712001</v>
      </c>
      <c r="BE379" s="329">
        <f t="shared" si="43"/>
        <v>0.05544520193712001</v>
      </c>
      <c r="BF379" s="329">
        <f t="shared" si="45"/>
        <v>0.6098972213083201</v>
      </c>
      <c r="BG379" s="374">
        <f t="shared" si="44"/>
        <v>6.098972213083202</v>
      </c>
      <c r="BH379" s="329">
        <f t="shared" si="46"/>
        <v>13.2789722130832</v>
      </c>
    </row>
    <row r="380" spans="53:60" ht="12.75">
      <c r="BA380" s="254">
        <f t="shared" si="41"/>
        <v>13.310555184799998</v>
      </c>
      <c r="BB380" s="324">
        <v>360</v>
      </c>
      <c r="BC380" s="329">
        <f t="shared" si="40"/>
        <v>7.2</v>
      </c>
      <c r="BD380" s="329">
        <f t="shared" si="42"/>
        <v>0.5555050168</v>
      </c>
      <c r="BE380" s="329">
        <f t="shared" si="43"/>
        <v>0.05555050168000001</v>
      </c>
      <c r="BF380" s="329">
        <f t="shared" si="45"/>
        <v>0.61105551848</v>
      </c>
      <c r="BG380" s="374">
        <f t="shared" si="44"/>
        <v>6.110555184799999</v>
      </c>
      <c r="BH380" s="329">
        <f t="shared" si="46"/>
        <v>13.310555184799998</v>
      </c>
    </row>
    <row r="381" spans="53:60" ht="12.75">
      <c r="BA381" s="254">
        <f t="shared" si="41"/>
        <v>13.3422186110448</v>
      </c>
      <c r="BB381" s="324">
        <v>361</v>
      </c>
      <c r="BC381" s="329">
        <f t="shared" si="40"/>
        <v>7.22</v>
      </c>
      <c r="BD381" s="329">
        <f t="shared" si="42"/>
        <v>0.5565653282768</v>
      </c>
      <c r="BE381" s="329">
        <f t="shared" si="43"/>
        <v>0.055656532827679996</v>
      </c>
      <c r="BF381" s="329">
        <f t="shared" si="45"/>
        <v>0.6122218611044801</v>
      </c>
      <c r="BG381" s="374">
        <f t="shared" si="44"/>
        <v>6.122218611044801</v>
      </c>
      <c r="BH381" s="329">
        <f t="shared" si="46"/>
        <v>13.3422186110448</v>
      </c>
    </row>
    <row r="382" spans="53:60" ht="12.75">
      <c r="BA382" s="254">
        <f t="shared" si="41"/>
        <v>13.3739634034624</v>
      </c>
      <c r="BB382" s="324">
        <v>362</v>
      </c>
      <c r="BC382" s="329">
        <f t="shared" si="40"/>
        <v>7.24</v>
      </c>
      <c r="BD382" s="329">
        <f t="shared" si="42"/>
        <v>0.5576330366783999</v>
      </c>
      <c r="BE382" s="329">
        <f t="shared" si="43"/>
        <v>0.05576330366784</v>
      </c>
      <c r="BF382" s="329">
        <f t="shared" si="45"/>
        <v>0.6133963403462399</v>
      </c>
      <c r="BG382" s="374">
        <f t="shared" si="44"/>
        <v>6.133963403462399</v>
      </c>
      <c r="BH382" s="329">
        <f t="shared" si="46"/>
        <v>13.3739634034624</v>
      </c>
    </row>
    <row r="383" spans="53:60" ht="12.75">
      <c r="BA383" s="254">
        <f t="shared" si="41"/>
        <v>13.4057904736976</v>
      </c>
      <c r="BB383" s="324">
        <v>363</v>
      </c>
      <c r="BC383" s="329">
        <f t="shared" si="40"/>
        <v>7.26</v>
      </c>
      <c r="BD383" s="329">
        <f t="shared" si="42"/>
        <v>0.5587082248816</v>
      </c>
      <c r="BE383" s="329">
        <f t="shared" si="43"/>
        <v>0.05587082248815999</v>
      </c>
      <c r="BF383" s="329">
        <f t="shared" si="45"/>
        <v>0.61457904736976</v>
      </c>
      <c r="BG383" s="374">
        <f t="shared" si="44"/>
        <v>6.1457904736976</v>
      </c>
      <c r="BH383" s="329">
        <f t="shared" si="46"/>
        <v>13.4057904736976</v>
      </c>
    </row>
    <row r="384" spans="53:60" ht="12.75">
      <c r="BA384" s="254">
        <f t="shared" si="41"/>
        <v>13.4377007333952</v>
      </c>
      <c r="BB384" s="324">
        <v>364</v>
      </c>
      <c r="BC384" s="329">
        <f t="shared" si="40"/>
        <v>7.28</v>
      </c>
      <c r="BD384" s="329">
        <f t="shared" si="42"/>
        <v>0.5597909757631999</v>
      </c>
      <c r="BE384" s="329">
        <f t="shared" si="43"/>
        <v>0.05597909757632002</v>
      </c>
      <c r="BF384" s="329">
        <f t="shared" si="45"/>
        <v>0.6157700733395199</v>
      </c>
      <c r="BG384" s="374">
        <f t="shared" si="44"/>
        <v>6.157700733395199</v>
      </c>
      <c r="BH384" s="329">
        <f t="shared" si="46"/>
        <v>13.4377007333952</v>
      </c>
    </row>
    <row r="385" spans="53:60" ht="12.75">
      <c r="BA385" s="254">
        <f t="shared" si="41"/>
        <v>13.4696950942</v>
      </c>
      <c r="BB385" s="324">
        <v>365</v>
      </c>
      <c r="BC385" s="329">
        <f t="shared" si="40"/>
        <v>7.3</v>
      </c>
      <c r="BD385" s="329">
        <f t="shared" si="42"/>
        <v>0.5608813722</v>
      </c>
      <c r="BE385" s="329">
        <f t="shared" si="43"/>
        <v>0.05608813722000001</v>
      </c>
      <c r="BF385" s="329">
        <f t="shared" si="45"/>
        <v>0.6169695094200001</v>
      </c>
      <c r="BG385" s="374">
        <f t="shared" si="44"/>
        <v>6.169695094200001</v>
      </c>
      <c r="BH385" s="329">
        <f t="shared" si="46"/>
        <v>13.4696950942</v>
      </c>
    </row>
    <row r="386" spans="53:60" ht="12.75">
      <c r="BA386" s="254">
        <f t="shared" si="41"/>
        <v>13.5017744677568</v>
      </c>
      <c r="BB386" s="324">
        <v>366</v>
      </c>
      <c r="BC386" s="329">
        <f t="shared" si="40"/>
        <v>7.32</v>
      </c>
      <c r="BD386" s="329">
        <f t="shared" si="42"/>
        <v>0.5619794970688</v>
      </c>
      <c r="BE386" s="329">
        <f t="shared" si="43"/>
        <v>0.05619794970688002</v>
      </c>
      <c r="BF386" s="329">
        <f t="shared" si="45"/>
        <v>0.61817744677568</v>
      </c>
      <c r="BG386" s="374">
        <f t="shared" si="44"/>
        <v>6.181774467756799</v>
      </c>
      <c r="BH386" s="329">
        <f t="shared" si="46"/>
        <v>13.5017744677568</v>
      </c>
    </row>
    <row r="387" spans="53:60" ht="12.75">
      <c r="BA387" s="254">
        <f t="shared" si="41"/>
        <v>13.533939765710398</v>
      </c>
      <c r="BB387" s="324">
        <v>367</v>
      </c>
      <c r="BC387" s="329">
        <f t="shared" si="40"/>
        <v>7.34</v>
      </c>
      <c r="BD387" s="329">
        <f t="shared" si="42"/>
        <v>0.5630854332463999</v>
      </c>
      <c r="BE387" s="329">
        <f t="shared" si="43"/>
        <v>0.05630854332463998</v>
      </c>
      <c r="BF387" s="329">
        <f t="shared" si="45"/>
        <v>0.6193939765710399</v>
      </c>
      <c r="BG387" s="374">
        <f t="shared" si="44"/>
        <v>6.1939397657103985</v>
      </c>
      <c r="BH387" s="329">
        <f t="shared" si="46"/>
        <v>13.533939765710398</v>
      </c>
    </row>
    <row r="388" spans="53:60" ht="12.75">
      <c r="BA388" s="254">
        <f t="shared" si="41"/>
        <v>13.5661918997056</v>
      </c>
      <c r="BB388" s="324">
        <v>368</v>
      </c>
      <c r="BC388" s="329">
        <f t="shared" si="40"/>
        <v>7.36</v>
      </c>
      <c r="BD388" s="329">
        <f t="shared" si="42"/>
        <v>0.5641992636096</v>
      </c>
      <c r="BE388" s="329">
        <f t="shared" si="43"/>
        <v>0.05641992636096</v>
      </c>
      <c r="BF388" s="329">
        <f t="shared" si="45"/>
        <v>0.6206191899705601</v>
      </c>
      <c r="BG388" s="374">
        <f t="shared" si="44"/>
        <v>6.206191899705601</v>
      </c>
      <c r="BH388" s="329">
        <f t="shared" si="46"/>
        <v>13.5661918997056</v>
      </c>
    </row>
    <row r="389" spans="53:60" ht="12.75">
      <c r="BA389" s="254">
        <f t="shared" si="41"/>
        <v>13.5985317813872</v>
      </c>
      <c r="BB389" s="324">
        <v>369</v>
      </c>
      <c r="BC389" s="329">
        <f t="shared" si="40"/>
        <v>7.38</v>
      </c>
      <c r="BD389" s="329">
        <f t="shared" si="42"/>
        <v>0.5653210710352</v>
      </c>
      <c r="BE389" s="329">
        <f t="shared" si="43"/>
        <v>0.05653210710351999</v>
      </c>
      <c r="BF389" s="329">
        <f t="shared" si="45"/>
        <v>0.62185317813872</v>
      </c>
      <c r="BG389" s="374">
        <f t="shared" si="44"/>
        <v>6.2185317813872</v>
      </c>
      <c r="BH389" s="329">
        <f t="shared" si="46"/>
        <v>13.5985317813872</v>
      </c>
    </row>
    <row r="390" spans="53:60" ht="12.75">
      <c r="BA390" s="254">
        <f t="shared" si="41"/>
        <v>13.6309603224</v>
      </c>
      <c r="BB390" s="324">
        <v>370</v>
      </c>
      <c r="BC390" s="329">
        <f t="shared" si="40"/>
        <v>7.4</v>
      </c>
      <c r="BD390" s="329">
        <f t="shared" si="42"/>
        <v>0.5664509383999998</v>
      </c>
      <c r="BE390" s="329">
        <f t="shared" si="43"/>
        <v>0.05664509384</v>
      </c>
      <c r="BF390" s="329">
        <f t="shared" si="45"/>
        <v>0.6230960322399999</v>
      </c>
      <c r="BG390" s="374">
        <f t="shared" si="44"/>
        <v>6.230960322399999</v>
      </c>
      <c r="BH390" s="329">
        <f t="shared" si="46"/>
        <v>13.6309603224</v>
      </c>
    </row>
    <row r="391" spans="53:60" ht="12.75">
      <c r="BA391" s="254">
        <f t="shared" si="41"/>
        <v>13.663478434388802</v>
      </c>
      <c r="BB391" s="324">
        <v>371</v>
      </c>
      <c r="BC391" s="329">
        <f t="shared" si="40"/>
        <v>7.42</v>
      </c>
      <c r="BD391" s="329">
        <f t="shared" si="42"/>
        <v>0.5675889485808001</v>
      </c>
      <c r="BE391" s="329">
        <f t="shared" si="43"/>
        <v>0.05675889485808001</v>
      </c>
      <c r="BF391" s="329">
        <f t="shared" si="45"/>
        <v>0.6243478434388802</v>
      </c>
      <c r="BG391" s="374">
        <f t="shared" si="44"/>
        <v>6.243478434388802</v>
      </c>
      <c r="BH391" s="329">
        <f t="shared" si="46"/>
        <v>13.663478434388802</v>
      </c>
    </row>
    <row r="392" spans="53:60" ht="12.75">
      <c r="BA392" s="254">
        <f t="shared" si="41"/>
        <v>13.696087028998402</v>
      </c>
      <c r="BB392" s="324">
        <v>372</v>
      </c>
      <c r="BC392" s="329">
        <f t="shared" si="40"/>
        <v>7.44</v>
      </c>
      <c r="BD392" s="329">
        <f t="shared" si="42"/>
        <v>0.5687351844544001</v>
      </c>
      <c r="BE392" s="329">
        <f t="shared" si="43"/>
        <v>0.056873518445439995</v>
      </c>
      <c r="BF392" s="329">
        <f t="shared" si="45"/>
        <v>0.62560870289984</v>
      </c>
      <c r="BG392" s="374">
        <f t="shared" si="44"/>
        <v>6.256087028998401</v>
      </c>
      <c r="BH392" s="329">
        <f t="shared" si="46"/>
        <v>13.696087028998402</v>
      </c>
    </row>
    <row r="393" spans="53:60" ht="12.75">
      <c r="BA393" s="254">
        <f t="shared" si="41"/>
        <v>13.7287870178736</v>
      </c>
      <c r="BB393" s="324">
        <v>373</v>
      </c>
      <c r="BC393" s="329">
        <f t="shared" si="40"/>
        <v>7.46</v>
      </c>
      <c r="BD393" s="329">
        <f t="shared" si="42"/>
        <v>0.5698897288976</v>
      </c>
      <c r="BE393" s="329">
        <f t="shared" si="43"/>
        <v>0.05698897288976001</v>
      </c>
      <c r="BF393" s="329">
        <f t="shared" si="45"/>
        <v>0.62687870178736</v>
      </c>
      <c r="BG393" s="374">
        <f t="shared" si="44"/>
        <v>6.268787017873601</v>
      </c>
      <c r="BH393" s="329">
        <f t="shared" si="46"/>
        <v>13.7287870178736</v>
      </c>
    </row>
    <row r="394" spans="53:60" ht="12.75">
      <c r="BA394" s="254">
        <f t="shared" si="41"/>
        <v>13.7615793126592</v>
      </c>
      <c r="BB394" s="324">
        <v>374</v>
      </c>
      <c r="BC394" s="329">
        <f t="shared" si="40"/>
        <v>7.48</v>
      </c>
      <c r="BD394" s="329">
        <f t="shared" si="42"/>
        <v>0.5710526647872</v>
      </c>
      <c r="BE394" s="329">
        <f t="shared" si="43"/>
        <v>0.05710526647871999</v>
      </c>
      <c r="BF394" s="329">
        <f t="shared" si="45"/>
        <v>0.6281579312659199</v>
      </c>
      <c r="BG394" s="374">
        <f t="shared" si="44"/>
        <v>6.281579312659199</v>
      </c>
      <c r="BH394" s="329">
        <f t="shared" si="46"/>
        <v>13.7615793126592</v>
      </c>
    </row>
    <row r="395" spans="53:60" ht="12.75">
      <c r="BA395" s="254">
        <f t="shared" si="41"/>
        <v>13.794464824999999</v>
      </c>
      <c r="BB395" s="324">
        <v>375</v>
      </c>
      <c r="BC395" s="329">
        <f t="shared" si="40"/>
        <v>7.5</v>
      </c>
      <c r="BD395" s="329">
        <f t="shared" si="42"/>
        <v>0.5722240749999999</v>
      </c>
      <c r="BE395" s="329">
        <f t="shared" si="43"/>
        <v>0.05722240750000001</v>
      </c>
      <c r="BF395" s="329">
        <f t="shared" si="45"/>
        <v>0.6294464824999999</v>
      </c>
      <c r="BG395" s="374">
        <f t="shared" si="44"/>
        <v>6.294464824999999</v>
      </c>
      <c r="BH395" s="329">
        <f t="shared" si="46"/>
        <v>13.794464824999999</v>
      </c>
    </row>
    <row r="396" spans="53:60" ht="12.75">
      <c r="BA396" s="254">
        <f t="shared" si="41"/>
        <v>13.8274444665408</v>
      </c>
      <c r="BB396" s="324">
        <v>376</v>
      </c>
      <c r="BC396" s="329">
        <f t="shared" si="40"/>
        <v>7.5200000000000005</v>
      </c>
      <c r="BD396" s="329">
        <f t="shared" si="42"/>
        <v>0.5734040424128</v>
      </c>
      <c r="BE396" s="329">
        <f t="shared" si="43"/>
        <v>0.057340404241280014</v>
      </c>
      <c r="BF396" s="329">
        <f t="shared" si="45"/>
        <v>0.63074444665408</v>
      </c>
      <c r="BG396" s="374">
        <f t="shared" si="44"/>
        <v>6.3074444665408</v>
      </c>
      <c r="BH396" s="329">
        <f t="shared" si="46"/>
        <v>13.8274444665408</v>
      </c>
    </row>
    <row r="397" spans="53:60" ht="12.75">
      <c r="BA397" s="254">
        <f t="shared" si="41"/>
        <v>13.8605191489264</v>
      </c>
      <c r="BB397" s="324">
        <v>377</v>
      </c>
      <c r="BC397" s="329">
        <f t="shared" si="40"/>
        <v>7.54</v>
      </c>
      <c r="BD397" s="329">
        <f t="shared" si="42"/>
        <v>0.5745926499024001</v>
      </c>
      <c r="BE397" s="329">
        <f t="shared" si="43"/>
        <v>0.05745926499024002</v>
      </c>
      <c r="BF397" s="329">
        <f t="shared" si="45"/>
        <v>0.6320519148926401</v>
      </c>
      <c r="BG397" s="374">
        <f t="shared" si="44"/>
        <v>6.320519148926401</v>
      </c>
      <c r="BH397" s="329">
        <f t="shared" si="46"/>
        <v>13.8605191489264</v>
      </c>
    </row>
    <row r="398" spans="53:60" ht="12.75">
      <c r="BA398" s="254">
        <f t="shared" si="41"/>
        <v>13.893689783801602</v>
      </c>
      <c r="BB398" s="324">
        <v>378</v>
      </c>
      <c r="BC398" s="329">
        <f t="shared" si="40"/>
        <v>7.5600000000000005</v>
      </c>
      <c r="BD398" s="329">
        <f t="shared" si="42"/>
        <v>0.5757899803456001</v>
      </c>
      <c r="BE398" s="329">
        <f t="shared" si="43"/>
        <v>0.05757899803456002</v>
      </c>
      <c r="BF398" s="329">
        <f t="shared" si="45"/>
        <v>0.6333689783801602</v>
      </c>
      <c r="BG398" s="374">
        <f t="shared" si="44"/>
        <v>6.333689783801601</v>
      </c>
      <c r="BH398" s="329">
        <f t="shared" si="46"/>
        <v>13.893689783801602</v>
      </c>
    </row>
    <row r="399" spans="53:60" ht="12.75">
      <c r="BA399" s="254">
        <f t="shared" si="41"/>
        <v>13.9269572828112</v>
      </c>
      <c r="BB399" s="324">
        <v>379</v>
      </c>
      <c r="BC399" s="329">
        <f t="shared" si="40"/>
        <v>7.58</v>
      </c>
      <c r="BD399" s="329">
        <f t="shared" si="42"/>
        <v>0.5769961166191999</v>
      </c>
      <c r="BE399" s="329">
        <f t="shared" si="43"/>
        <v>0.05769961166192001</v>
      </c>
      <c r="BF399" s="329">
        <f t="shared" si="45"/>
        <v>0.63469572828112</v>
      </c>
      <c r="BG399" s="374">
        <f t="shared" si="44"/>
        <v>6.3469572828112</v>
      </c>
      <c r="BH399" s="329">
        <f t="shared" si="46"/>
        <v>13.9269572828112</v>
      </c>
    </row>
    <row r="400" spans="53:60" ht="12.75">
      <c r="BA400" s="254">
        <f t="shared" si="41"/>
        <v>13.960322557600001</v>
      </c>
      <c r="BB400" s="324">
        <v>380</v>
      </c>
      <c r="BC400" s="329">
        <f t="shared" si="40"/>
        <v>7.6000000000000005</v>
      </c>
      <c r="BD400" s="329">
        <f t="shared" si="42"/>
        <v>0.5782111416000001</v>
      </c>
      <c r="BE400" s="329">
        <f t="shared" si="43"/>
        <v>0.05782111416000003</v>
      </c>
      <c r="BF400" s="329">
        <f t="shared" si="45"/>
        <v>0.6360322557600001</v>
      </c>
      <c r="BG400" s="374">
        <f t="shared" si="44"/>
        <v>6.360322557600001</v>
      </c>
      <c r="BH400" s="329">
        <f t="shared" si="46"/>
        <v>13.960322557600001</v>
      </c>
    </row>
    <row r="401" spans="53:60" ht="12.75">
      <c r="BA401" s="254">
        <f t="shared" si="41"/>
        <v>13.9937865198128</v>
      </c>
      <c r="BB401" s="324">
        <v>381</v>
      </c>
      <c r="BC401" s="329">
        <f t="shared" si="40"/>
        <v>7.62</v>
      </c>
      <c r="BD401" s="329">
        <f t="shared" si="42"/>
        <v>0.5794351381648002</v>
      </c>
      <c r="BE401" s="329">
        <f t="shared" si="43"/>
        <v>0.057943513816480004</v>
      </c>
      <c r="BF401" s="329">
        <f t="shared" si="45"/>
        <v>0.6373786519812802</v>
      </c>
      <c r="BG401" s="374">
        <f t="shared" si="44"/>
        <v>6.373786519812802</v>
      </c>
      <c r="BH401" s="329">
        <f t="shared" si="46"/>
        <v>13.9937865198128</v>
      </c>
    </row>
    <row r="402" spans="53:60" ht="12.75">
      <c r="BA402" s="254">
        <f t="shared" si="41"/>
        <v>14.027350081094404</v>
      </c>
      <c r="BB402" s="324">
        <v>382</v>
      </c>
      <c r="BC402" s="329">
        <f t="shared" si="40"/>
        <v>7.640000000000001</v>
      </c>
      <c r="BD402" s="329">
        <f t="shared" si="42"/>
        <v>0.5806681891904003</v>
      </c>
      <c r="BE402" s="329">
        <f t="shared" si="43"/>
        <v>0.05806681891904001</v>
      </c>
      <c r="BF402" s="329">
        <f t="shared" si="45"/>
        <v>0.6387350081094403</v>
      </c>
      <c r="BG402" s="374">
        <f t="shared" si="44"/>
        <v>6.387350081094403</v>
      </c>
      <c r="BH402" s="329">
        <f t="shared" si="46"/>
        <v>14.027350081094404</v>
      </c>
    </row>
    <row r="403" spans="53:60" ht="12.75">
      <c r="BA403" s="254">
        <f t="shared" si="41"/>
        <v>14.061014153089602</v>
      </c>
      <c r="BB403" s="324">
        <v>383</v>
      </c>
      <c r="BC403" s="329">
        <f t="shared" si="40"/>
        <v>7.66</v>
      </c>
      <c r="BD403" s="329">
        <f t="shared" si="42"/>
        <v>0.5819103775536</v>
      </c>
      <c r="BE403" s="329">
        <f t="shared" si="43"/>
        <v>0.058191037755360005</v>
      </c>
      <c r="BF403" s="329">
        <f t="shared" si="45"/>
        <v>0.64010141530896</v>
      </c>
      <c r="BG403" s="374">
        <f t="shared" si="44"/>
        <v>6.4010141530896005</v>
      </c>
      <c r="BH403" s="329">
        <f t="shared" si="46"/>
        <v>14.061014153089602</v>
      </c>
    </row>
    <row r="404" spans="53:60" ht="12.75">
      <c r="BA404" s="254">
        <f t="shared" si="41"/>
        <v>14.0947796474432</v>
      </c>
      <c r="BB404" s="324">
        <v>384</v>
      </c>
      <c r="BC404" s="329">
        <f aca="true" t="shared" si="47" ref="BC404:BC467">BB404*$BB$18</f>
        <v>7.68</v>
      </c>
      <c r="BD404" s="329">
        <f t="shared" si="42"/>
        <v>0.5831617861312001</v>
      </c>
      <c r="BE404" s="329">
        <f t="shared" si="43"/>
        <v>0.05831617861312</v>
      </c>
      <c r="BF404" s="329">
        <f t="shared" si="45"/>
        <v>0.6414779647443201</v>
      </c>
      <c r="BG404" s="374">
        <f t="shared" si="44"/>
        <v>6.414779647443201</v>
      </c>
      <c r="BH404" s="329">
        <f t="shared" si="46"/>
        <v>14.0947796474432</v>
      </c>
    </row>
    <row r="405" spans="53:60" ht="12.75">
      <c r="BA405" s="254">
        <f aca="true" t="shared" si="48" ref="BA405:BA468">BH405</f>
        <v>14.1286474758</v>
      </c>
      <c r="BB405" s="324">
        <v>385</v>
      </c>
      <c r="BC405" s="329">
        <f t="shared" si="47"/>
        <v>7.7</v>
      </c>
      <c r="BD405" s="329">
        <f aca="true" t="shared" si="49" ref="BD405:BD468">$BD$8*BC405^3+$BD$9*BC405^2+$BD$10*BC405+$BD$11</f>
        <v>0.5844224977999999</v>
      </c>
      <c r="BE405" s="329">
        <f aca="true" t="shared" si="50" ref="BE405:BE468">$BG$8*BC405^3+$BG$9*BC405^2+$BG$10*BC405+$BG$11</f>
        <v>0.058442249780000004</v>
      </c>
      <c r="BF405" s="329">
        <f t="shared" si="45"/>
        <v>0.6428647475799999</v>
      </c>
      <c r="BG405" s="374">
        <f t="shared" si="44"/>
        <v>6.428647475799999</v>
      </c>
      <c r="BH405" s="329">
        <f t="shared" si="46"/>
        <v>14.1286474758</v>
      </c>
    </row>
    <row r="406" spans="53:60" ht="12.75">
      <c r="BA406" s="254">
        <f t="shared" si="48"/>
        <v>14.1626185498048</v>
      </c>
      <c r="BB406" s="324">
        <v>386</v>
      </c>
      <c r="BC406" s="329">
        <f t="shared" si="47"/>
        <v>7.72</v>
      </c>
      <c r="BD406" s="329">
        <f t="shared" si="49"/>
        <v>0.5856925954368</v>
      </c>
      <c r="BE406" s="329">
        <f t="shared" si="50"/>
        <v>0.058569259543679995</v>
      </c>
      <c r="BF406" s="329">
        <f t="shared" si="45"/>
        <v>0.6442618549804799</v>
      </c>
      <c r="BG406" s="374">
        <f t="shared" si="44"/>
        <v>6.442618549804799</v>
      </c>
      <c r="BH406" s="329">
        <f t="shared" si="46"/>
        <v>14.1626185498048</v>
      </c>
    </row>
    <row r="407" spans="53:60" ht="12.75">
      <c r="BA407" s="254">
        <f t="shared" si="48"/>
        <v>14.196693781102402</v>
      </c>
      <c r="BB407" s="324">
        <v>387</v>
      </c>
      <c r="BC407" s="329">
        <f t="shared" si="47"/>
        <v>7.74</v>
      </c>
      <c r="BD407" s="329">
        <f t="shared" si="49"/>
        <v>0.5869721619184002</v>
      </c>
      <c r="BE407" s="329">
        <f t="shared" si="50"/>
        <v>0.05869721619184002</v>
      </c>
      <c r="BF407" s="329">
        <f t="shared" si="45"/>
        <v>0.6456693781102402</v>
      </c>
      <c r="BG407" s="374">
        <f t="shared" si="44"/>
        <v>6.456693781102402</v>
      </c>
      <c r="BH407" s="329">
        <f t="shared" si="46"/>
        <v>14.196693781102402</v>
      </c>
    </row>
    <row r="408" spans="53:60" ht="12.75">
      <c r="BA408" s="254">
        <f t="shared" si="48"/>
        <v>14.2308740813376</v>
      </c>
      <c r="BB408" s="324">
        <v>388</v>
      </c>
      <c r="BC408" s="329">
        <f t="shared" si="47"/>
        <v>7.76</v>
      </c>
      <c r="BD408" s="329">
        <f t="shared" si="49"/>
        <v>0.5882612801216001</v>
      </c>
      <c r="BE408" s="329">
        <f t="shared" si="50"/>
        <v>0.05882612801216001</v>
      </c>
      <c r="BF408" s="329">
        <f t="shared" si="45"/>
        <v>0.6470874081337601</v>
      </c>
      <c r="BG408" s="374">
        <f t="shared" si="44"/>
        <v>6.470874081337601</v>
      </c>
      <c r="BH408" s="329">
        <f t="shared" si="46"/>
        <v>14.2308740813376</v>
      </c>
    </row>
    <row r="409" spans="53:60" ht="12.75">
      <c r="BA409" s="254">
        <f t="shared" si="48"/>
        <v>14.265160362155202</v>
      </c>
      <c r="BB409" s="324">
        <v>389</v>
      </c>
      <c r="BC409" s="329">
        <f t="shared" si="47"/>
        <v>7.78</v>
      </c>
      <c r="BD409" s="329">
        <f t="shared" si="49"/>
        <v>0.5895600329232001</v>
      </c>
      <c r="BE409" s="329">
        <f t="shared" si="50"/>
        <v>0.05895600329232</v>
      </c>
      <c r="BF409" s="329">
        <f t="shared" si="45"/>
        <v>0.6485160362155201</v>
      </c>
      <c r="BG409" s="374">
        <f t="shared" si="44"/>
        <v>6.485160362155201</v>
      </c>
      <c r="BH409" s="329">
        <f t="shared" si="46"/>
        <v>14.265160362155202</v>
      </c>
    </row>
    <row r="410" spans="53:60" ht="12.75">
      <c r="BA410" s="254">
        <f t="shared" si="48"/>
        <v>14.299553535200001</v>
      </c>
      <c r="BB410" s="324">
        <v>390</v>
      </c>
      <c r="BC410" s="329">
        <f t="shared" si="47"/>
        <v>7.8</v>
      </c>
      <c r="BD410" s="329">
        <f t="shared" si="49"/>
        <v>0.5908685032000001</v>
      </c>
      <c r="BE410" s="329">
        <f t="shared" si="50"/>
        <v>0.05908685032</v>
      </c>
      <c r="BF410" s="329">
        <f t="shared" si="45"/>
        <v>0.6499553535200001</v>
      </c>
      <c r="BG410" s="374">
        <f t="shared" si="44"/>
        <v>6.499553535200001</v>
      </c>
      <c r="BH410" s="329">
        <f t="shared" si="46"/>
        <v>14.299553535200001</v>
      </c>
    </row>
    <row r="411" spans="53:60" ht="12.75">
      <c r="BA411" s="254">
        <f t="shared" si="48"/>
        <v>14.3340545121168</v>
      </c>
      <c r="BB411" s="324">
        <v>391</v>
      </c>
      <c r="BC411" s="329">
        <f t="shared" si="47"/>
        <v>7.82</v>
      </c>
      <c r="BD411" s="329">
        <f t="shared" si="49"/>
        <v>0.5921867738287999</v>
      </c>
      <c r="BE411" s="329">
        <f t="shared" si="50"/>
        <v>0.059218677382880024</v>
      </c>
      <c r="BF411" s="329">
        <f t="shared" si="45"/>
        <v>0.6514054512116799</v>
      </c>
      <c r="BG411" s="374">
        <f t="shared" si="44"/>
        <v>6.514054512116799</v>
      </c>
      <c r="BH411" s="329">
        <f t="shared" si="46"/>
        <v>14.3340545121168</v>
      </c>
    </row>
    <row r="412" spans="53:60" ht="12.75">
      <c r="BA412" s="254">
        <f t="shared" si="48"/>
        <v>14.368664204550402</v>
      </c>
      <c r="BB412" s="324">
        <v>392</v>
      </c>
      <c r="BC412" s="329">
        <f t="shared" si="47"/>
        <v>7.84</v>
      </c>
      <c r="BD412" s="329">
        <f t="shared" si="49"/>
        <v>0.5935149276864001</v>
      </c>
      <c r="BE412" s="329">
        <f t="shared" si="50"/>
        <v>0.05935149276864</v>
      </c>
      <c r="BF412" s="329">
        <f t="shared" si="45"/>
        <v>0.6528664204550402</v>
      </c>
      <c r="BG412" s="374">
        <f t="shared" si="44"/>
        <v>6.5286642045504015</v>
      </c>
      <c r="BH412" s="329">
        <f t="shared" si="46"/>
        <v>14.368664204550402</v>
      </c>
    </row>
    <row r="413" spans="53:60" ht="12.75">
      <c r="BA413" s="254">
        <f t="shared" si="48"/>
        <v>14.403383524145603</v>
      </c>
      <c r="BB413" s="324">
        <v>393</v>
      </c>
      <c r="BC413" s="329">
        <f t="shared" si="47"/>
        <v>7.86</v>
      </c>
      <c r="BD413" s="329">
        <f t="shared" si="49"/>
        <v>0.5948530476496002</v>
      </c>
      <c r="BE413" s="329">
        <f t="shared" si="50"/>
        <v>0.05948530476496002</v>
      </c>
      <c r="BF413" s="329">
        <f t="shared" si="45"/>
        <v>0.6543383524145603</v>
      </c>
      <c r="BG413" s="374">
        <f t="shared" si="44"/>
        <v>6.543383524145603</v>
      </c>
      <c r="BH413" s="329">
        <f t="shared" si="46"/>
        <v>14.403383524145603</v>
      </c>
    </row>
    <row r="414" spans="53:60" ht="12.75">
      <c r="BA414" s="254">
        <f t="shared" si="48"/>
        <v>14.4382133825472</v>
      </c>
      <c r="BB414" s="324">
        <v>394</v>
      </c>
      <c r="BC414" s="329">
        <f t="shared" si="47"/>
        <v>7.88</v>
      </c>
      <c r="BD414" s="329">
        <f t="shared" si="49"/>
        <v>0.5962012165952</v>
      </c>
      <c r="BE414" s="329">
        <f t="shared" si="50"/>
        <v>0.05962012165952001</v>
      </c>
      <c r="BF414" s="329">
        <f t="shared" si="45"/>
        <v>0.65582133825472</v>
      </c>
      <c r="BG414" s="374">
        <f t="shared" si="44"/>
        <v>6.5582133825471995</v>
      </c>
      <c r="BH414" s="329">
        <f t="shared" si="46"/>
        <v>14.4382133825472</v>
      </c>
    </row>
    <row r="415" spans="53:60" ht="12.75">
      <c r="BA415" s="254">
        <f t="shared" si="48"/>
        <v>14.473154691400001</v>
      </c>
      <c r="BB415" s="324">
        <v>395</v>
      </c>
      <c r="BC415" s="329">
        <f t="shared" si="47"/>
        <v>7.9</v>
      </c>
      <c r="BD415" s="329">
        <f t="shared" si="49"/>
        <v>0.5975595174000001</v>
      </c>
      <c r="BE415" s="329">
        <f t="shared" si="50"/>
        <v>0.05975595174000003</v>
      </c>
      <c r="BF415" s="329">
        <f t="shared" si="45"/>
        <v>0.6573154691400002</v>
      </c>
      <c r="BG415" s="374">
        <f t="shared" si="44"/>
        <v>6.573154691400002</v>
      </c>
      <c r="BH415" s="329">
        <f t="shared" si="46"/>
        <v>14.473154691400001</v>
      </c>
    </row>
    <row r="416" spans="53:60" ht="12.75">
      <c r="BA416" s="254">
        <f t="shared" si="48"/>
        <v>14.5082083623488</v>
      </c>
      <c r="BB416" s="324">
        <v>396</v>
      </c>
      <c r="BC416" s="329">
        <f t="shared" si="47"/>
        <v>7.92</v>
      </c>
      <c r="BD416" s="329">
        <f t="shared" si="49"/>
        <v>0.5989280329408</v>
      </c>
      <c r="BE416" s="329">
        <f t="shared" si="50"/>
        <v>0.059892803294079984</v>
      </c>
      <c r="BF416" s="329">
        <f t="shared" si="45"/>
        <v>0.65882083623488</v>
      </c>
      <c r="BG416" s="374">
        <f t="shared" si="44"/>
        <v>6.5882083623488</v>
      </c>
      <c r="BH416" s="329">
        <f t="shared" si="46"/>
        <v>14.5082083623488</v>
      </c>
    </row>
    <row r="417" spans="53:60" ht="12.75">
      <c r="BA417" s="254">
        <f t="shared" si="48"/>
        <v>14.5433753070384</v>
      </c>
      <c r="BB417" s="324">
        <v>397</v>
      </c>
      <c r="BC417" s="329">
        <f t="shared" si="47"/>
        <v>7.94</v>
      </c>
      <c r="BD417" s="329">
        <f t="shared" si="49"/>
        <v>0.6003068460944</v>
      </c>
      <c r="BE417" s="329">
        <f t="shared" si="50"/>
        <v>0.06003068460943999</v>
      </c>
      <c r="BF417" s="329">
        <f t="shared" si="45"/>
        <v>0.6603375307038399</v>
      </c>
      <c r="BG417" s="374">
        <f t="shared" si="44"/>
        <v>6.6033753070384</v>
      </c>
      <c r="BH417" s="329">
        <f t="shared" si="46"/>
        <v>14.5433753070384</v>
      </c>
    </row>
    <row r="418" spans="53:60" ht="12.75">
      <c r="BA418" s="254">
        <f t="shared" si="48"/>
        <v>14.578656437113601</v>
      </c>
      <c r="BB418" s="324">
        <v>398</v>
      </c>
      <c r="BC418" s="329">
        <f t="shared" si="47"/>
        <v>7.96</v>
      </c>
      <c r="BD418" s="329">
        <f t="shared" si="49"/>
        <v>0.6016960397376001</v>
      </c>
      <c r="BE418" s="329">
        <f t="shared" si="50"/>
        <v>0.060169603973759984</v>
      </c>
      <c r="BF418" s="329">
        <f t="shared" si="45"/>
        <v>0.6618656437113601</v>
      </c>
      <c r="BG418" s="374">
        <f t="shared" si="44"/>
        <v>6.618656437113602</v>
      </c>
      <c r="BH418" s="329">
        <f t="shared" si="46"/>
        <v>14.578656437113601</v>
      </c>
    </row>
    <row r="419" spans="53:60" ht="12.75">
      <c r="BA419" s="254">
        <f t="shared" si="48"/>
        <v>14.614052664219201</v>
      </c>
      <c r="BB419" s="324">
        <v>399</v>
      </c>
      <c r="BC419" s="329">
        <f t="shared" si="47"/>
        <v>7.98</v>
      </c>
      <c r="BD419" s="329">
        <f t="shared" si="49"/>
        <v>0.6030956967472001</v>
      </c>
      <c r="BE419" s="329">
        <f t="shared" si="50"/>
        <v>0.06030956967471999</v>
      </c>
      <c r="BF419" s="329">
        <f t="shared" si="45"/>
        <v>0.6634052664219201</v>
      </c>
      <c r="BG419" s="374">
        <f t="shared" si="44"/>
        <v>6.634052664219201</v>
      </c>
      <c r="BH419" s="329">
        <f t="shared" si="46"/>
        <v>14.614052664219201</v>
      </c>
    </row>
    <row r="420" spans="53:60" ht="12.75">
      <c r="BA420" s="254">
        <f t="shared" si="48"/>
        <v>14.6495649</v>
      </c>
      <c r="BB420" s="324">
        <v>400</v>
      </c>
      <c r="BC420" s="329">
        <f t="shared" si="47"/>
        <v>8</v>
      </c>
      <c r="BD420" s="329">
        <f t="shared" si="49"/>
        <v>0.6045059</v>
      </c>
      <c r="BE420" s="329">
        <f t="shared" si="50"/>
        <v>0.060450590000000005</v>
      </c>
      <c r="BF420" s="329">
        <f t="shared" si="45"/>
        <v>0.66495649</v>
      </c>
      <c r="BG420" s="374">
        <f t="shared" si="44"/>
        <v>6.6495649</v>
      </c>
      <c r="BH420" s="329">
        <f t="shared" si="46"/>
        <v>14.6495649</v>
      </c>
    </row>
    <row r="421" spans="53:60" ht="12.75">
      <c r="BA421" s="254">
        <f t="shared" si="48"/>
        <v>14.685194056100798</v>
      </c>
      <c r="BB421" s="324">
        <v>401</v>
      </c>
      <c r="BC421" s="329">
        <f t="shared" si="47"/>
        <v>8.02</v>
      </c>
      <c r="BD421" s="329">
        <f t="shared" si="49"/>
        <v>0.6059267323727998</v>
      </c>
      <c r="BE421" s="329">
        <f t="shared" si="50"/>
        <v>0.06059267323728002</v>
      </c>
      <c r="BF421" s="329">
        <f t="shared" si="45"/>
        <v>0.6665194056100798</v>
      </c>
      <c r="BG421" s="374">
        <f t="shared" si="44"/>
        <v>6.665194056100798</v>
      </c>
      <c r="BH421" s="329">
        <f t="shared" si="46"/>
        <v>14.685194056100798</v>
      </c>
    </row>
    <row r="422" spans="53:60" ht="12.75">
      <c r="BA422" s="254">
        <f t="shared" si="48"/>
        <v>14.720941044166402</v>
      </c>
      <c r="BB422" s="324">
        <v>402</v>
      </c>
      <c r="BC422" s="329">
        <f t="shared" si="47"/>
        <v>8.040000000000001</v>
      </c>
      <c r="BD422" s="329">
        <f t="shared" si="49"/>
        <v>0.6073582767424001</v>
      </c>
      <c r="BE422" s="329">
        <f t="shared" si="50"/>
        <v>0.060735827674240024</v>
      </c>
      <c r="BF422" s="329">
        <f t="shared" si="45"/>
        <v>0.6680941044166401</v>
      </c>
      <c r="BG422" s="374">
        <f t="shared" si="44"/>
        <v>6.680941044166401</v>
      </c>
      <c r="BH422" s="329">
        <f t="shared" si="46"/>
        <v>14.720941044166402</v>
      </c>
    </row>
    <row r="423" spans="53:60" ht="12.75">
      <c r="BA423" s="254">
        <f t="shared" si="48"/>
        <v>14.7568067758416</v>
      </c>
      <c r="BB423" s="324">
        <v>403</v>
      </c>
      <c r="BC423" s="329">
        <f t="shared" si="47"/>
        <v>8.06</v>
      </c>
      <c r="BD423" s="329">
        <f t="shared" si="49"/>
        <v>0.6088006159855999</v>
      </c>
      <c r="BE423" s="329">
        <f t="shared" si="50"/>
        <v>0.06088006159856</v>
      </c>
      <c r="BF423" s="329">
        <f t="shared" si="45"/>
        <v>0.6696806775841598</v>
      </c>
      <c r="BG423" s="374">
        <f t="shared" si="44"/>
        <v>6.696806775841599</v>
      </c>
      <c r="BH423" s="329">
        <f t="shared" si="46"/>
        <v>14.7568067758416</v>
      </c>
    </row>
    <row r="424" spans="53:60" ht="12.75">
      <c r="BA424" s="254">
        <f t="shared" si="48"/>
        <v>14.7927921627712</v>
      </c>
      <c r="BB424" s="324">
        <v>404</v>
      </c>
      <c r="BC424" s="329">
        <f t="shared" si="47"/>
        <v>8.08</v>
      </c>
      <c r="BD424" s="329">
        <f t="shared" si="49"/>
        <v>0.6102538329792001</v>
      </c>
      <c r="BE424" s="329">
        <f t="shared" si="50"/>
        <v>0.06102538329791999</v>
      </c>
      <c r="BF424" s="329">
        <f t="shared" si="45"/>
        <v>0.6712792162771201</v>
      </c>
      <c r="BG424" s="374">
        <f t="shared" si="44"/>
        <v>6.7127921627712</v>
      </c>
      <c r="BH424" s="329">
        <f t="shared" si="46"/>
        <v>14.7927921627712</v>
      </c>
    </row>
    <row r="425" spans="53:60" ht="12.75">
      <c r="BA425" s="254">
        <f t="shared" si="48"/>
        <v>14.828898116599998</v>
      </c>
      <c r="BB425" s="324">
        <v>405</v>
      </c>
      <c r="BC425" s="329">
        <f t="shared" si="47"/>
        <v>8.1</v>
      </c>
      <c r="BD425" s="329">
        <f t="shared" si="49"/>
        <v>0.6117180105999999</v>
      </c>
      <c r="BE425" s="329">
        <f t="shared" si="50"/>
        <v>0.06117180105999997</v>
      </c>
      <c r="BF425" s="329">
        <f t="shared" si="45"/>
        <v>0.6728898116599998</v>
      </c>
      <c r="BG425" s="374">
        <f t="shared" si="44"/>
        <v>6.728898116599998</v>
      </c>
      <c r="BH425" s="329">
        <f t="shared" si="46"/>
        <v>14.828898116599998</v>
      </c>
    </row>
    <row r="426" spans="53:60" ht="12.75">
      <c r="BA426" s="254">
        <f t="shared" si="48"/>
        <v>14.865125548972802</v>
      </c>
      <c r="BB426" s="324">
        <v>406</v>
      </c>
      <c r="BC426" s="329">
        <f t="shared" si="47"/>
        <v>8.120000000000001</v>
      </c>
      <c r="BD426" s="329">
        <f t="shared" si="49"/>
        <v>0.6131932317248002</v>
      </c>
      <c r="BE426" s="329">
        <f t="shared" si="50"/>
        <v>0.061319323172480004</v>
      </c>
      <c r="BF426" s="329">
        <f t="shared" si="45"/>
        <v>0.6745125548972802</v>
      </c>
      <c r="BG426" s="374">
        <f t="shared" si="44"/>
        <v>6.745125548972802</v>
      </c>
      <c r="BH426" s="329">
        <f t="shared" si="46"/>
        <v>14.865125548972802</v>
      </c>
    </row>
    <row r="427" spans="53:60" ht="12.75">
      <c r="BA427" s="254">
        <f t="shared" si="48"/>
        <v>14.901475371534403</v>
      </c>
      <c r="BB427" s="324">
        <v>407</v>
      </c>
      <c r="BC427" s="329">
        <f t="shared" si="47"/>
        <v>8.14</v>
      </c>
      <c r="BD427" s="329">
        <f t="shared" si="49"/>
        <v>0.6146795792304001</v>
      </c>
      <c r="BE427" s="329">
        <f t="shared" si="50"/>
        <v>0.06146795792304</v>
      </c>
      <c r="BF427" s="329">
        <f t="shared" si="45"/>
        <v>0.6761475371534401</v>
      </c>
      <c r="BG427" s="374">
        <f t="shared" si="44"/>
        <v>6.761475371534401</v>
      </c>
      <c r="BH427" s="329">
        <f t="shared" si="46"/>
        <v>14.901475371534403</v>
      </c>
    </row>
    <row r="428" spans="53:60" ht="12.75">
      <c r="BA428" s="254">
        <f t="shared" si="48"/>
        <v>14.9379484959296</v>
      </c>
      <c r="BB428" s="324">
        <v>408</v>
      </c>
      <c r="BC428" s="329">
        <f t="shared" si="47"/>
        <v>8.16</v>
      </c>
      <c r="BD428" s="329">
        <f t="shared" si="49"/>
        <v>0.6161771359935999</v>
      </c>
      <c r="BE428" s="329">
        <f t="shared" si="50"/>
        <v>0.06161771359936002</v>
      </c>
      <c r="BF428" s="329">
        <f t="shared" si="45"/>
        <v>0.6777948495929599</v>
      </c>
      <c r="BG428" s="374">
        <f aca="true" t="shared" si="51" ref="BG428:BG491">$G$20*BF428</f>
        <v>6.777948495929599</v>
      </c>
      <c r="BH428" s="329">
        <f t="shared" si="46"/>
        <v>14.9379484959296</v>
      </c>
    </row>
    <row r="429" spans="53:60" ht="12.75">
      <c r="BA429" s="254">
        <f t="shared" si="48"/>
        <v>14.9745458338032</v>
      </c>
      <c r="BB429" s="324">
        <v>409</v>
      </c>
      <c r="BC429" s="329">
        <f t="shared" si="47"/>
        <v>8.18</v>
      </c>
      <c r="BD429" s="329">
        <f t="shared" si="49"/>
        <v>0.6176859848912001</v>
      </c>
      <c r="BE429" s="329">
        <f t="shared" si="50"/>
        <v>0.061768598489119995</v>
      </c>
      <c r="BF429" s="329">
        <f t="shared" si="45"/>
        <v>0.67945458338032</v>
      </c>
      <c r="BG429" s="374">
        <f t="shared" si="51"/>
        <v>6.7945458338032</v>
      </c>
      <c r="BH429" s="329">
        <f t="shared" si="46"/>
        <v>14.9745458338032</v>
      </c>
    </row>
    <row r="430" spans="53:60" ht="12.75">
      <c r="BA430" s="254">
        <f t="shared" si="48"/>
        <v>15.011268296799999</v>
      </c>
      <c r="BB430" s="324">
        <v>410</v>
      </c>
      <c r="BC430" s="329">
        <f t="shared" si="47"/>
        <v>8.2</v>
      </c>
      <c r="BD430" s="329">
        <f t="shared" si="49"/>
        <v>0.6192062088</v>
      </c>
      <c r="BE430" s="329">
        <f t="shared" si="50"/>
        <v>0.06192062087999999</v>
      </c>
      <c r="BF430" s="329">
        <f t="shared" si="45"/>
        <v>0.6811268296799999</v>
      </c>
      <c r="BG430" s="374">
        <f t="shared" si="51"/>
        <v>6.8112682968</v>
      </c>
      <c r="BH430" s="329">
        <f t="shared" si="46"/>
        <v>15.011268296799999</v>
      </c>
    </row>
    <row r="431" spans="53:60" ht="12.75">
      <c r="BA431" s="254">
        <f t="shared" si="48"/>
        <v>15.048116796564802</v>
      </c>
      <c r="BB431" s="324">
        <v>411</v>
      </c>
      <c r="BC431" s="329">
        <f t="shared" si="47"/>
        <v>8.22</v>
      </c>
      <c r="BD431" s="329">
        <f t="shared" si="49"/>
        <v>0.6207378905968001</v>
      </c>
      <c r="BE431" s="329">
        <f t="shared" si="50"/>
        <v>0.062073789059679994</v>
      </c>
      <c r="BF431" s="329">
        <f t="shared" si="45"/>
        <v>0.68281167965648</v>
      </c>
      <c r="BG431" s="374">
        <f t="shared" si="51"/>
        <v>6.8281167965648</v>
      </c>
      <c r="BH431" s="329">
        <f t="shared" si="46"/>
        <v>15.048116796564802</v>
      </c>
    </row>
    <row r="432" spans="53:60" ht="12.75">
      <c r="BA432" s="254">
        <f t="shared" si="48"/>
        <v>15.085092244742402</v>
      </c>
      <c r="BB432" s="324">
        <v>412</v>
      </c>
      <c r="BC432" s="329">
        <f t="shared" si="47"/>
        <v>8.24</v>
      </c>
      <c r="BD432" s="329">
        <f t="shared" si="49"/>
        <v>0.6222811131584001</v>
      </c>
      <c r="BE432" s="329">
        <f t="shared" si="50"/>
        <v>0.06222811131584</v>
      </c>
      <c r="BF432" s="329">
        <f t="shared" si="45"/>
        <v>0.6845092244742401</v>
      </c>
      <c r="BG432" s="374">
        <f t="shared" si="51"/>
        <v>6.845092244742402</v>
      </c>
      <c r="BH432" s="329">
        <f t="shared" si="46"/>
        <v>15.085092244742402</v>
      </c>
    </row>
    <row r="433" spans="53:60" ht="12.75">
      <c r="BA433" s="254">
        <f t="shared" si="48"/>
        <v>15.122195552977598</v>
      </c>
      <c r="BB433" s="324">
        <v>413</v>
      </c>
      <c r="BC433" s="329">
        <f t="shared" si="47"/>
        <v>8.26</v>
      </c>
      <c r="BD433" s="329">
        <f t="shared" si="49"/>
        <v>0.6238359593615997</v>
      </c>
      <c r="BE433" s="329">
        <f t="shared" si="50"/>
        <v>0.062383595936160004</v>
      </c>
      <c r="BF433" s="329">
        <f t="shared" si="45"/>
        <v>0.6862195552977598</v>
      </c>
      <c r="BG433" s="374">
        <f t="shared" si="51"/>
        <v>6.862195552977598</v>
      </c>
      <c r="BH433" s="329">
        <f t="shared" si="46"/>
        <v>15.122195552977598</v>
      </c>
    </row>
    <row r="434" spans="53:60" ht="12.75">
      <c r="BA434" s="254">
        <f t="shared" si="48"/>
        <v>15.1594276329152</v>
      </c>
      <c r="BB434" s="324">
        <v>414</v>
      </c>
      <c r="BC434" s="329">
        <f t="shared" si="47"/>
        <v>8.28</v>
      </c>
      <c r="BD434" s="329">
        <f t="shared" si="49"/>
        <v>0.6254025120832001</v>
      </c>
      <c r="BE434" s="329">
        <f t="shared" si="50"/>
        <v>0.06254025120832002</v>
      </c>
      <c r="BF434" s="329">
        <f t="shared" si="45"/>
        <v>0.68794276329152</v>
      </c>
      <c r="BG434" s="374">
        <f t="shared" si="51"/>
        <v>6.879427632915201</v>
      </c>
      <c r="BH434" s="329">
        <f t="shared" si="46"/>
        <v>15.1594276329152</v>
      </c>
    </row>
    <row r="435" spans="53:60" ht="12.75">
      <c r="BA435" s="254">
        <f t="shared" si="48"/>
        <v>15.196789396200003</v>
      </c>
      <c r="BB435" s="324">
        <v>415</v>
      </c>
      <c r="BC435" s="329">
        <f t="shared" si="47"/>
        <v>8.3</v>
      </c>
      <c r="BD435" s="329">
        <f t="shared" si="49"/>
        <v>0.6269808542000002</v>
      </c>
      <c r="BE435" s="329">
        <f t="shared" si="50"/>
        <v>0.06269808542</v>
      </c>
      <c r="BF435" s="329">
        <f t="shared" si="45"/>
        <v>0.6896789396200002</v>
      </c>
      <c r="BG435" s="374">
        <f t="shared" si="51"/>
        <v>6.896789396200002</v>
      </c>
      <c r="BH435" s="329">
        <f t="shared" si="46"/>
        <v>15.196789396200003</v>
      </c>
    </row>
    <row r="436" spans="53:60" ht="12.75">
      <c r="BA436" s="254">
        <f t="shared" si="48"/>
        <v>15.2342817544768</v>
      </c>
      <c r="BB436" s="324">
        <v>416</v>
      </c>
      <c r="BC436" s="329">
        <f t="shared" si="47"/>
        <v>8.32</v>
      </c>
      <c r="BD436" s="329">
        <f t="shared" si="49"/>
        <v>0.6285710685888</v>
      </c>
      <c r="BE436" s="329">
        <f t="shared" si="50"/>
        <v>0.06285710685888002</v>
      </c>
      <c r="BF436" s="329">
        <f t="shared" si="45"/>
        <v>0.69142817544768</v>
      </c>
      <c r="BG436" s="374">
        <f t="shared" si="51"/>
        <v>6.9142817544768</v>
      </c>
      <c r="BH436" s="329">
        <f t="shared" si="46"/>
        <v>15.2342817544768</v>
      </c>
    </row>
    <row r="437" spans="53:60" ht="12.75">
      <c r="BA437" s="254">
        <f t="shared" si="48"/>
        <v>15.271905619390402</v>
      </c>
      <c r="BB437" s="324">
        <v>417</v>
      </c>
      <c r="BC437" s="329">
        <f t="shared" si="47"/>
        <v>8.34</v>
      </c>
      <c r="BD437" s="329">
        <f t="shared" si="49"/>
        <v>0.6301732381264001</v>
      </c>
      <c r="BE437" s="329">
        <f t="shared" si="50"/>
        <v>0.06301732381264002</v>
      </c>
      <c r="BF437" s="329">
        <f t="shared" si="45"/>
        <v>0.6931905619390402</v>
      </c>
      <c r="BG437" s="374">
        <f t="shared" si="51"/>
        <v>6.931905619390402</v>
      </c>
      <c r="BH437" s="329">
        <f t="shared" si="46"/>
        <v>15.271905619390402</v>
      </c>
    </row>
    <row r="438" spans="53:60" ht="12.75">
      <c r="BA438" s="254">
        <f t="shared" si="48"/>
        <v>15.3096619025856</v>
      </c>
      <c r="BB438" s="324">
        <v>418</v>
      </c>
      <c r="BC438" s="329">
        <f t="shared" si="47"/>
        <v>8.36</v>
      </c>
      <c r="BD438" s="329">
        <f t="shared" si="49"/>
        <v>0.6317874456896001</v>
      </c>
      <c r="BE438" s="329">
        <f t="shared" si="50"/>
        <v>0.06317874456896001</v>
      </c>
      <c r="BF438" s="329">
        <f t="shared" si="45"/>
        <v>0.6949661902585601</v>
      </c>
      <c r="BG438" s="374">
        <f t="shared" si="51"/>
        <v>6.949661902585601</v>
      </c>
      <c r="BH438" s="329">
        <f t="shared" si="46"/>
        <v>15.3096619025856</v>
      </c>
    </row>
    <row r="439" spans="53:60" ht="12.75">
      <c r="BA439" s="254">
        <f t="shared" si="48"/>
        <v>15.347551515707199</v>
      </c>
      <c r="BB439" s="324">
        <v>419</v>
      </c>
      <c r="BC439" s="329">
        <f t="shared" si="47"/>
        <v>8.38</v>
      </c>
      <c r="BD439" s="329">
        <f t="shared" si="49"/>
        <v>0.6334137741551998</v>
      </c>
      <c r="BE439" s="329">
        <f t="shared" si="50"/>
        <v>0.06334137741552001</v>
      </c>
      <c r="BF439" s="329">
        <f t="shared" si="45"/>
        <v>0.6967551515707199</v>
      </c>
      <c r="BG439" s="374">
        <f t="shared" si="51"/>
        <v>6.967551515707199</v>
      </c>
      <c r="BH439" s="329">
        <f t="shared" si="46"/>
        <v>15.347551515707199</v>
      </c>
    </row>
    <row r="440" spans="53:60" ht="12.75">
      <c r="BA440" s="254">
        <f t="shared" si="48"/>
        <v>15.385575370400002</v>
      </c>
      <c r="BB440" s="324">
        <v>420</v>
      </c>
      <c r="BC440" s="329">
        <f t="shared" si="47"/>
        <v>8.4</v>
      </c>
      <c r="BD440" s="329">
        <f t="shared" si="49"/>
        <v>0.6350523064000001</v>
      </c>
      <c r="BE440" s="329">
        <f t="shared" si="50"/>
        <v>0.06350523064000003</v>
      </c>
      <c r="BF440" s="329">
        <f aca="true" t="shared" si="52" ref="BF440:BF503">BD440+BE440</f>
        <v>0.6985575370400001</v>
      </c>
      <c r="BG440" s="374">
        <f t="shared" si="51"/>
        <v>6.985575370400001</v>
      </c>
      <c r="BH440" s="329">
        <f aca="true" t="shared" si="53" ref="BH440:BH503">BC440+BG440</f>
        <v>15.385575370400002</v>
      </c>
    </row>
    <row r="441" spans="53:60" ht="12.75">
      <c r="BA441" s="254">
        <f t="shared" si="48"/>
        <v>15.4237343783088</v>
      </c>
      <c r="BB441" s="324">
        <v>421</v>
      </c>
      <c r="BC441" s="329">
        <f t="shared" si="47"/>
        <v>8.42</v>
      </c>
      <c r="BD441" s="329">
        <f t="shared" si="49"/>
        <v>0.6367031253008001</v>
      </c>
      <c r="BE441" s="329">
        <f t="shared" si="50"/>
        <v>0.06367031253007999</v>
      </c>
      <c r="BF441" s="329">
        <f t="shared" si="52"/>
        <v>0.7003734378308801</v>
      </c>
      <c r="BG441" s="374">
        <f t="shared" si="51"/>
        <v>7.003734378308801</v>
      </c>
      <c r="BH441" s="329">
        <f t="shared" si="53"/>
        <v>15.4237343783088</v>
      </c>
    </row>
    <row r="442" spans="53:60" ht="12.75">
      <c r="BA442" s="254">
        <f t="shared" si="48"/>
        <v>15.462029451078397</v>
      </c>
      <c r="BB442" s="324">
        <v>422</v>
      </c>
      <c r="BC442" s="329">
        <f t="shared" si="47"/>
        <v>8.44</v>
      </c>
      <c r="BD442" s="329">
        <f t="shared" si="49"/>
        <v>0.6383663137343999</v>
      </c>
      <c r="BE442" s="329">
        <f t="shared" si="50"/>
        <v>0.06383663137344</v>
      </c>
      <c r="BF442" s="329">
        <f t="shared" si="52"/>
        <v>0.7022029451078399</v>
      </c>
      <c r="BG442" s="374">
        <f t="shared" si="51"/>
        <v>7.0220294510783985</v>
      </c>
      <c r="BH442" s="329">
        <f t="shared" si="53"/>
        <v>15.462029451078397</v>
      </c>
    </row>
    <row r="443" spans="53:60" ht="12.75">
      <c r="BA443" s="254">
        <f t="shared" si="48"/>
        <v>15.500461500353603</v>
      </c>
      <c r="BB443" s="324">
        <v>423</v>
      </c>
      <c r="BC443" s="329">
        <f t="shared" si="47"/>
        <v>8.46</v>
      </c>
      <c r="BD443" s="329">
        <f t="shared" si="49"/>
        <v>0.6400419545776003</v>
      </c>
      <c r="BE443" s="329">
        <f t="shared" si="50"/>
        <v>0.06400419545776</v>
      </c>
      <c r="BF443" s="329">
        <f t="shared" si="52"/>
        <v>0.7040461500353603</v>
      </c>
      <c r="BG443" s="374">
        <f t="shared" si="51"/>
        <v>7.040461500353603</v>
      </c>
      <c r="BH443" s="329">
        <f t="shared" si="53"/>
        <v>15.500461500353603</v>
      </c>
    </row>
    <row r="444" spans="53:60" ht="12.75">
      <c r="BA444" s="254">
        <f t="shared" si="48"/>
        <v>15.539031437779201</v>
      </c>
      <c r="BB444" s="324">
        <v>424</v>
      </c>
      <c r="BC444" s="329">
        <f t="shared" si="47"/>
        <v>8.48</v>
      </c>
      <c r="BD444" s="329">
        <f t="shared" si="49"/>
        <v>0.6417301307072</v>
      </c>
      <c r="BE444" s="329">
        <f t="shared" si="50"/>
        <v>0.06417301307072003</v>
      </c>
      <c r="BF444" s="329">
        <f t="shared" si="52"/>
        <v>0.70590314377792</v>
      </c>
      <c r="BG444" s="374">
        <f t="shared" si="51"/>
        <v>7.0590314377792</v>
      </c>
      <c r="BH444" s="329">
        <f t="shared" si="53"/>
        <v>15.539031437779201</v>
      </c>
    </row>
    <row r="445" spans="53:60" ht="12.75">
      <c r="BA445" s="254">
        <f t="shared" si="48"/>
        <v>15.577740175000002</v>
      </c>
      <c r="BB445" s="324">
        <v>425</v>
      </c>
      <c r="BC445" s="329">
        <f t="shared" si="47"/>
        <v>8.5</v>
      </c>
      <c r="BD445" s="329">
        <f t="shared" si="49"/>
        <v>0.6434309250000002</v>
      </c>
      <c r="BE445" s="329">
        <f t="shared" si="50"/>
        <v>0.0643430925</v>
      </c>
      <c r="BF445" s="329">
        <f t="shared" si="52"/>
        <v>0.7077740175000002</v>
      </c>
      <c r="BG445" s="374">
        <f t="shared" si="51"/>
        <v>7.077740175000002</v>
      </c>
      <c r="BH445" s="329">
        <f t="shared" si="53"/>
        <v>15.577740175000002</v>
      </c>
    </row>
    <row r="446" spans="53:60" ht="12.75">
      <c r="BA446" s="254">
        <f t="shared" si="48"/>
        <v>15.616588623660801</v>
      </c>
      <c r="BB446" s="324">
        <v>426</v>
      </c>
      <c r="BC446" s="329">
        <f t="shared" si="47"/>
        <v>8.52</v>
      </c>
      <c r="BD446" s="329">
        <f t="shared" si="49"/>
        <v>0.6451444203328002</v>
      </c>
      <c r="BE446" s="329">
        <f t="shared" si="50"/>
        <v>0.06451444203328002</v>
      </c>
      <c r="BF446" s="329">
        <f t="shared" si="52"/>
        <v>0.7096588623660802</v>
      </c>
      <c r="BG446" s="374">
        <f t="shared" si="51"/>
        <v>7.096588623660802</v>
      </c>
      <c r="BH446" s="329">
        <f t="shared" si="53"/>
        <v>15.616588623660801</v>
      </c>
    </row>
    <row r="447" spans="53:60" ht="12.75">
      <c r="BA447" s="254">
        <f t="shared" si="48"/>
        <v>15.6555776954064</v>
      </c>
      <c r="BB447" s="324">
        <v>427</v>
      </c>
      <c r="BC447" s="329">
        <f t="shared" si="47"/>
        <v>8.540000000000001</v>
      </c>
      <c r="BD447" s="329">
        <f t="shared" si="49"/>
        <v>0.6468706995824</v>
      </c>
      <c r="BE447" s="329">
        <f t="shared" si="50"/>
        <v>0.06468706995824004</v>
      </c>
      <c r="BF447" s="329">
        <f t="shared" si="52"/>
        <v>0.71155776954064</v>
      </c>
      <c r="BG447" s="374">
        <f t="shared" si="51"/>
        <v>7.1155776954064</v>
      </c>
      <c r="BH447" s="329">
        <f t="shared" si="53"/>
        <v>15.6555776954064</v>
      </c>
    </row>
    <row r="448" spans="53:60" ht="12.75">
      <c r="BA448" s="254">
        <f t="shared" si="48"/>
        <v>15.694708301881604</v>
      </c>
      <c r="BB448" s="324">
        <v>428</v>
      </c>
      <c r="BC448" s="329">
        <f t="shared" si="47"/>
        <v>8.56</v>
      </c>
      <c r="BD448" s="329">
        <f t="shared" si="49"/>
        <v>0.6486098456256003</v>
      </c>
      <c r="BE448" s="329">
        <f t="shared" si="50"/>
        <v>0.06486098456256002</v>
      </c>
      <c r="BF448" s="329">
        <f t="shared" si="52"/>
        <v>0.7134708301881604</v>
      </c>
      <c r="BG448" s="374">
        <f t="shared" si="51"/>
        <v>7.134708301881604</v>
      </c>
      <c r="BH448" s="329">
        <f t="shared" si="53"/>
        <v>15.694708301881604</v>
      </c>
    </row>
    <row r="449" spans="53:60" ht="12.75">
      <c r="BA449" s="254">
        <f t="shared" si="48"/>
        <v>15.733981354731203</v>
      </c>
      <c r="BB449" s="324">
        <v>429</v>
      </c>
      <c r="BC449" s="329">
        <f t="shared" si="47"/>
        <v>8.58</v>
      </c>
      <c r="BD449" s="329">
        <f t="shared" si="49"/>
        <v>0.6503619413392002</v>
      </c>
      <c r="BE449" s="329">
        <f t="shared" si="50"/>
        <v>0.06503619413392002</v>
      </c>
      <c r="BF449" s="329">
        <f t="shared" si="52"/>
        <v>0.7153981354731203</v>
      </c>
      <c r="BG449" s="374">
        <f t="shared" si="51"/>
        <v>7.153981354731203</v>
      </c>
      <c r="BH449" s="329">
        <f t="shared" si="53"/>
        <v>15.733981354731203</v>
      </c>
    </row>
    <row r="450" spans="53:60" ht="12.75">
      <c r="BA450" s="254">
        <f t="shared" si="48"/>
        <v>15.773397765600002</v>
      </c>
      <c r="BB450" s="324">
        <v>430</v>
      </c>
      <c r="BC450" s="329">
        <f t="shared" si="47"/>
        <v>8.6</v>
      </c>
      <c r="BD450" s="329">
        <f t="shared" si="49"/>
        <v>0.6521270696000002</v>
      </c>
      <c r="BE450" s="329">
        <f t="shared" si="50"/>
        <v>0.06521270696000003</v>
      </c>
      <c r="BF450" s="329">
        <f t="shared" si="52"/>
        <v>0.7173397765600003</v>
      </c>
      <c r="BG450" s="374">
        <f t="shared" si="51"/>
        <v>7.1733977656000025</v>
      </c>
      <c r="BH450" s="329">
        <f t="shared" si="53"/>
        <v>15.773397765600002</v>
      </c>
    </row>
    <row r="451" spans="53:60" ht="12.75">
      <c r="BA451" s="254">
        <f t="shared" si="48"/>
        <v>15.812958446132804</v>
      </c>
      <c r="BB451" s="324">
        <v>431</v>
      </c>
      <c r="BC451" s="329">
        <f t="shared" si="47"/>
        <v>8.620000000000001</v>
      </c>
      <c r="BD451" s="329">
        <f t="shared" si="49"/>
        <v>0.6539053132848002</v>
      </c>
      <c r="BE451" s="329">
        <f t="shared" si="50"/>
        <v>0.06539053132848002</v>
      </c>
      <c r="BF451" s="329">
        <f t="shared" si="52"/>
        <v>0.7192958446132802</v>
      </c>
      <c r="BG451" s="374">
        <f t="shared" si="51"/>
        <v>7.192958446132803</v>
      </c>
      <c r="BH451" s="329">
        <f t="shared" si="53"/>
        <v>15.812958446132804</v>
      </c>
    </row>
    <row r="452" spans="53:60" ht="12.75">
      <c r="BA452" s="254">
        <f t="shared" si="48"/>
        <v>15.8526643079744</v>
      </c>
      <c r="BB452" s="324">
        <v>432</v>
      </c>
      <c r="BC452" s="329">
        <f t="shared" si="47"/>
        <v>8.64</v>
      </c>
      <c r="BD452" s="329">
        <f t="shared" si="49"/>
        <v>0.6556967552704</v>
      </c>
      <c r="BE452" s="329">
        <f t="shared" si="50"/>
        <v>0.06556967552704002</v>
      </c>
      <c r="BF452" s="329">
        <f t="shared" si="52"/>
        <v>0.7212664307974399</v>
      </c>
      <c r="BG452" s="374">
        <f t="shared" si="51"/>
        <v>7.212664307974399</v>
      </c>
      <c r="BH452" s="329">
        <f t="shared" si="53"/>
        <v>15.8526643079744</v>
      </c>
    </row>
    <row r="453" spans="53:60" ht="12.75">
      <c r="BA453" s="254">
        <f t="shared" si="48"/>
        <v>15.892516262769604</v>
      </c>
      <c r="BB453" s="324">
        <v>433</v>
      </c>
      <c r="BC453" s="329">
        <f t="shared" si="47"/>
        <v>8.66</v>
      </c>
      <c r="BD453" s="329">
        <f t="shared" si="49"/>
        <v>0.6575014784336003</v>
      </c>
      <c r="BE453" s="329">
        <f t="shared" si="50"/>
        <v>0.06575014784336004</v>
      </c>
      <c r="BF453" s="329">
        <f t="shared" si="52"/>
        <v>0.7232516262769604</v>
      </c>
      <c r="BG453" s="374">
        <f t="shared" si="51"/>
        <v>7.232516262769604</v>
      </c>
      <c r="BH453" s="329">
        <f t="shared" si="53"/>
        <v>15.892516262769604</v>
      </c>
    </row>
    <row r="454" spans="53:60" ht="12.75">
      <c r="BA454" s="254">
        <f t="shared" si="48"/>
        <v>15.9325152221632</v>
      </c>
      <c r="BB454" s="324">
        <v>434</v>
      </c>
      <c r="BC454" s="329">
        <f t="shared" si="47"/>
        <v>8.68</v>
      </c>
      <c r="BD454" s="329">
        <f t="shared" si="49"/>
        <v>0.6593195656512</v>
      </c>
      <c r="BE454" s="329">
        <f t="shared" si="50"/>
        <v>0.06593195656512</v>
      </c>
      <c r="BF454" s="329">
        <f t="shared" si="52"/>
        <v>0.7252515222163199</v>
      </c>
      <c r="BG454" s="374">
        <f t="shared" si="51"/>
        <v>7.2525152221632</v>
      </c>
      <c r="BH454" s="329">
        <f t="shared" si="53"/>
        <v>15.9325152221632</v>
      </c>
    </row>
    <row r="455" spans="53:60" ht="12.75">
      <c r="BA455" s="254">
        <f t="shared" si="48"/>
        <v>15.9726620978</v>
      </c>
      <c r="BB455" s="324">
        <v>435</v>
      </c>
      <c r="BC455" s="329">
        <f t="shared" si="47"/>
        <v>8.700000000000001</v>
      </c>
      <c r="BD455" s="329">
        <f t="shared" si="49"/>
        <v>0.6611510998</v>
      </c>
      <c r="BE455" s="329">
        <f t="shared" si="50"/>
        <v>0.06611510998000003</v>
      </c>
      <c r="BF455" s="329">
        <f t="shared" si="52"/>
        <v>0.72726620978</v>
      </c>
      <c r="BG455" s="374">
        <f t="shared" si="51"/>
        <v>7.2726620978</v>
      </c>
      <c r="BH455" s="329">
        <f t="shared" si="53"/>
        <v>15.9726620978</v>
      </c>
    </row>
    <row r="456" spans="53:60" ht="12.75">
      <c r="BA456" s="254">
        <f t="shared" si="48"/>
        <v>16.012957801324802</v>
      </c>
      <c r="BB456" s="324">
        <v>436</v>
      </c>
      <c r="BC456" s="329">
        <f t="shared" si="47"/>
        <v>8.72</v>
      </c>
      <c r="BD456" s="329">
        <f t="shared" si="49"/>
        <v>0.6629961637568001</v>
      </c>
      <c r="BE456" s="329">
        <f t="shared" si="50"/>
        <v>0.06629961637568002</v>
      </c>
      <c r="BF456" s="329">
        <f t="shared" si="52"/>
        <v>0.7292957801324802</v>
      </c>
      <c r="BG456" s="374">
        <f t="shared" si="51"/>
        <v>7.2929578013248015</v>
      </c>
      <c r="BH456" s="329">
        <f t="shared" si="53"/>
        <v>16.012957801324802</v>
      </c>
    </row>
    <row r="457" spans="53:60" ht="12.75">
      <c r="BA457" s="254">
        <f t="shared" si="48"/>
        <v>16.0534032443824</v>
      </c>
      <c r="BB457" s="324">
        <v>437</v>
      </c>
      <c r="BC457" s="329">
        <f t="shared" si="47"/>
        <v>8.74</v>
      </c>
      <c r="BD457" s="329">
        <f t="shared" si="49"/>
        <v>0.6648548403983999</v>
      </c>
      <c r="BE457" s="329">
        <f t="shared" si="50"/>
        <v>0.06648548403984003</v>
      </c>
      <c r="BF457" s="329">
        <f t="shared" si="52"/>
        <v>0.7313403244382399</v>
      </c>
      <c r="BG457" s="374">
        <f t="shared" si="51"/>
        <v>7.3134032443824</v>
      </c>
      <c r="BH457" s="329">
        <f t="shared" si="53"/>
        <v>16.0534032443824</v>
      </c>
    </row>
    <row r="458" spans="53:60" ht="12.75">
      <c r="BA458" s="254">
        <f t="shared" si="48"/>
        <v>16.0939993386176</v>
      </c>
      <c r="BB458" s="324">
        <v>438</v>
      </c>
      <c r="BC458" s="329">
        <f t="shared" si="47"/>
        <v>8.76</v>
      </c>
      <c r="BD458" s="329">
        <f t="shared" si="49"/>
        <v>0.6667272126015998</v>
      </c>
      <c r="BE458" s="329">
        <f t="shared" si="50"/>
        <v>0.06667272126016001</v>
      </c>
      <c r="BF458" s="329">
        <f t="shared" si="52"/>
        <v>0.7333999338617598</v>
      </c>
      <c r="BG458" s="374">
        <f t="shared" si="51"/>
        <v>7.333999338617598</v>
      </c>
      <c r="BH458" s="329">
        <f t="shared" si="53"/>
        <v>16.0939993386176</v>
      </c>
    </row>
    <row r="459" spans="53:60" ht="12.75">
      <c r="BA459" s="254">
        <f t="shared" si="48"/>
        <v>16.134746995675197</v>
      </c>
      <c r="BB459" s="324">
        <v>439</v>
      </c>
      <c r="BC459" s="329">
        <f t="shared" si="47"/>
        <v>8.78</v>
      </c>
      <c r="BD459" s="329">
        <f t="shared" si="49"/>
        <v>0.6686133632431998</v>
      </c>
      <c r="BE459" s="329">
        <f t="shared" si="50"/>
        <v>0.06686133632432001</v>
      </c>
      <c r="BF459" s="329">
        <f t="shared" si="52"/>
        <v>0.7354746995675198</v>
      </c>
      <c r="BG459" s="374">
        <f t="shared" si="51"/>
        <v>7.354746995675198</v>
      </c>
      <c r="BH459" s="329">
        <f t="shared" si="53"/>
        <v>16.134746995675197</v>
      </c>
    </row>
    <row r="460" spans="53:60" ht="12.75">
      <c r="BA460" s="254">
        <f t="shared" si="48"/>
        <v>16.1756471272</v>
      </c>
      <c r="BB460" s="324">
        <v>440</v>
      </c>
      <c r="BC460" s="329">
        <f t="shared" si="47"/>
        <v>8.8</v>
      </c>
      <c r="BD460" s="329">
        <f t="shared" si="49"/>
        <v>0.6705133752000002</v>
      </c>
      <c r="BE460" s="329">
        <f t="shared" si="50"/>
        <v>0.06705133752000005</v>
      </c>
      <c r="BF460" s="329">
        <f t="shared" si="52"/>
        <v>0.7375647127200002</v>
      </c>
      <c r="BG460" s="374">
        <f t="shared" si="51"/>
        <v>7.375647127200002</v>
      </c>
      <c r="BH460" s="329">
        <f t="shared" si="53"/>
        <v>16.1756471272</v>
      </c>
    </row>
    <row r="461" spans="53:60" ht="12.75">
      <c r="BA461" s="254">
        <f t="shared" si="48"/>
        <v>16.2167006448368</v>
      </c>
      <c r="BB461" s="324">
        <v>441</v>
      </c>
      <c r="BC461" s="329">
        <f t="shared" si="47"/>
        <v>8.82</v>
      </c>
      <c r="BD461" s="329">
        <f t="shared" si="49"/>
        <v>0.6724273313487997</v>
      </c>
      <c r="BE461" s="329">
        <f t="shared" si="50"/>
        <v>0.06724273313488002</v>
      </c>
      <c r="BF461" s="329">
        <f t="shared" si="52"/>
        <v>0.7396700644836798</v>
      </c>
      <c r="BG461" s="374">
        <f t="shared" si="51"/>
        <v>7.396700644836798</v>
      </c>
      <c r="BH461" s="329">
        <f t="shared" si="53"/>
        <v>16.2167006448368</v>
      </c>
    </row>
    <row r="462" spans="53:60" ht="12.75">
      <c r="BA462" s="254">
        <f t="shared" si="48"/>
        <v>16.2579084602304</v>
      </c>
      <c r="BB462" s="324">
        <v>442</v>
      </c>
      <c r="BC462" s="329">
        <f t="shared" si="47"/>
        <v>8.84</v>
      </c>
      <c r="BD462" s="329">
        <f t="shared" si="49"/>
        <v>0.6743553145664</v>
      </c>
      <c r="BE462" s="329">
        <f t="shared" si="50"/>
        <v>0.06743553145664001</v>
      </c>
      <c r="BF462" s="329">
        <f t="shared" si="52"/>
        <v>0.74179084602304</v>
      </c>
      <c r="BG462" s="374">
        <f t="shared" si="51"/>
        <v>7.4179084602304</v>
      </c>
      <c r="BH462" s="329">
        <f t="shared" si="53"/>
        <v>16.2579084602304</v>
      </c>
    </row>
    <row r="463" spans="53:60" ht="12.75">
      <c r="BA463" s="254">
        <f t="shared" si="48"/>
        <v>16.2992714850256</v>
      </c>
      <c r="BB463" s="324">
        <v>443</v>
      </c>
      <c r="BC463" s="329">
        <f t="shared" si="47"/>
        <v>8.86</v>
      </c>
      <c r="BD463" s="329">
        <f t="shared" si="49"/>
        <v>0.6762974077295999</v>
      </c>
      <c r="BE463" s="329">
        <f t="shared" si="50"/>
        <v>0.06762974077296004</v>
      </c>
      <c r="BF463" s="329">
        <f t="shared" si="52"/>
        <v>0.7439271485025599</v>
      </c>
      <c r="BG463" s="374">
        <f t="shared" si="51"/>
        <v>7.439271485025599</v>
      </c>
      <c r="BH463" s="329">
        <f t="shared" si="53"/>
        <v>16.2992714850256</v>
      </c>
    </row>
    <row r="464" spans="53:60" ht="12.75">
      <c r="BA464" s="254">
        <f t="shared" si="48"/>
        <v>16.340790630867204</v>
      </c>
      <c r="BB464" s="324">
        <v>444</v>
      </c>
      <c r="BC464" s="329">
        <f t="shared" si="47"/>
        <v>8.88</v>
      </c>
      <c r="BD464" s="329">
        <f t="shared" si="49"/>
        <v>0.6782536937152003</v>
      </c>
      <c r="BE464" s="329">
        <f t="shared" si="50"/>
        <v>0.06782536937151999</v>
      </c>
      <c r="BF464" s="329">
        <f t="shared" si="52"/>
        <v>0.7460790630867202</v>
      </c>
      <c r="BG464" s="374">
        <f t="shared" si="51"/>
        <v>7.460790630867202</v>
      </c>
      <c r="BH464" s="329">
        <f t="shared" si="53"/>
        <v>16.340790630867204</v>
      </c>
    </row>
    <row r="465" spans="53:60" ht="12.75">
      <c r="BA465" s="254">
        <f t="shared" si="48"/>
        <v>16.3824668094</v>
      </c>
      <c r="BB465" s="324">
        <v>445</v>
      </c>
      <c r="BC465" s="329">
        <f t="shared" si="47"/>
        <v>8.9</v>
      </c>
      <c r="BD465" s="329">
        <f t="shared" si="49"/>
        <v>0.6802242553999999</v>
      </c>
      <c r="BE465" s="329">
        <f t="shared" si="50"/>
        <v>0.06802242553999999</v>
      </c>
      <c r="BF465" s="329">
        <f t="shared" si="52"/>
        <v>0.7482466809399999</v>
      </c>
      <c r="BG465" s="374">
        <f t="shared" si="51"/>
        <v>7.482466809399999</v>
      </c>
      <c r="BH465" s="329">
        <f t="shared" si="53"/>
        <v>16.3824668094</v>
      </c>
    </row>
    <row r="466" spans="53:60" ht="12.75">
      <c r="BA466" s="254">
        <f t="shared" si="48"/>
        <v>16.4243009322688</v>
      </c>
      <c r="BB466" s="324">
        <v>446</v>
      </c>
      <c r="BC466" s="329">
        <f t="shared" si="47"/>
        <v>8.92</v>
      </c>
      <c r="BD466" s="329">
        <f t="shared" si="49"/>
        <v>0.6822091756607999</v>
      </c>
      <c r="BE466" s="329">
        <f t="shared" si="50"/>
        <v>0.06822091756608004</v>
      </c>
      <c r="BF466" s="329">
        <f t="shared" si="52"/>
        <v>0.7504300932268799</v>
      </c>
      <c r="BG466" s="374">
        <f t="shared" si="51"/>
        <v>7.5043009322688</v>
      </c>
      <c r="BH466" s="329">
        <f t="shared" si="53"/>
        <v>16.4243009322688</v>
      </c>
    </row>
    <row r="467" spans="53:60" ht="12.75">
      <c r="BA467" s="254">
        <f t="shared" si="48"/>
        <v>16.4662939111184</v>
      </c>
      <c r="BB467" s="324">
        <v>447</v>
      </c>
      <c r="BC467" s="329">
        <f t="shared" si="47"/>
        <v>8.94</v>
      </c>
      <c r="BD467" s="329">
        <f t="shared" si="49"/>
        <v>0.6842085373743999</v>
      </c>
      <c r="BE467" s="329">
        <f t="shared" si="50"/>
        <v>0.06842085373743999</v>
      </c>
      <c r="BF467" s="329">
        <f t="shared" si="52"/>
        <v>0.7526293911118399</v>
      </c>
      <c r="BG467" s="374">
        <f t="shared" si="51"/>
        <v>7.526293911118399</v>
      </c>
      <c r="BH467" s="329">
        <f t="shared" si="53"/>
        <v>16.4662939111184</v>
      </c>
    </row>
    <row r="468" spans="53:60" ht="12.75">
      <c r="BA468" s="254">
        <f t="shared" si="48"/>
        <v>16.50844665759361</v>
      </c>
      <c r="BB468" s="324">
        <v>448</v>
      </c>
      <c r="BC468" s="329">
        <f aca="true" t="shared" si="54" ref="BC468:BC531">BB468*$BB$18</f>
        <v>8.96</v>
      </c>
      <c r="BD468" s="329">
        <f t="shared" si="49"/>
        <v>0.6862224234176005</v>
      </c>
      <c r="BE468" s="329">
        <f t="shared" si="50"/>
        <v>0.06862224234176002</v>
      </c>
      <c r="BF468" s="329">
        <f t="shared" si="52"/>
        <v>0.7548446657593606</v>
      </c>
      <c r="BG468" s="374">
        <f t="shared" si="51"/>
        <v>7.5484466575936064</v>
      </c>
      <c r="BH468" s="329">
        <f t="shared" si="53"/>
        <v>16.50844665759361</v>
      </c>
    </row>
    <row r="469" spans="53:60" ht="12.75">
      <c r="BA469" s="254">
        <f aca="true" t="shared" si="55" ref="BA469:BA532">BH469</f>
        <v>16.5507600833392</v>
      </c>
      <c r="BB469" s="324">
        <v>449</v>
      </c>
      <c r="BC469" s="329">
        <f t="shared" si="54"/>
        <v>8.98</v>
      </c>
      <c r="BD469" s="329">
        <f aca="true" t="shared" si="56" ref="BD469:BD532">$BD$8*BC469^3+$BD$9*BC469^2+$BD$10*BC469+$BD$11</f>
        <v>0.6882509166672001</v>
      </c>
      <c r="BE469" s="329">
        <f aca="true" t="shared" si="57" ref="BE469:BE532">$BG$8*BC469^3+$BG$9*BC469^2+$BG$10*BC469+$BG$11</f>
        <v>0.06882509166672</v>
      </c>
      <c r="BF469" s="329">
        <f t="shared" si="52"/>
        <v>0.7570760083339201</v>
      </c>
      <c r="BG469" s="374">
        <f t="shared" si="51"/>
        <v>7.5707600833392</v>
      </c>
      <c r="BH469" s="329">
        <f t="shared" si="53"/>
        <v>16.5507600833392</v>
      </c>
    </row>
    <row r="470" spans="53:60" ht="12.75">
      <c r="BA470" s="254">
        <f t="shared" si="55"/>
        <v>16.5932351</v>
      </c>
      <c r="BB470" s="324">
        <v>450</v>
      </c>
      <c r="BC470" s="329">
        <f t="shared" si="54"/>
        <v>9</v>
      </c>
      <c r="BD470" s="329">
        <f t="shared" si="56"/>
        <v>0.6902941000000001</v>
      </c>
      <c r="BE470" s="329">
        <f t="shared" si="57"/>
        <v>0.06902941</v>
      </c>
      <c r="BF470" s="329">
        <f t="shared" si="52"/>
        <v>0.7593235100000001</v>
      </c>
      <c r="BG470" s="374">
        <f t="shared" si="51"/>
        <v>7.593235100000001</v>
      </c>
      <c r="BH470" s="329">
        <f t="shared" si="53"/>
        <v>16.5932351</v>
      </c>
    </row>
    <row r="471" spans="53:60" ht="12.75">
      <c r="BA471" s="254">
        <f t="shared" si="55"/>
        <v>16.635872619220798</v>
      </c>
      <c r="BB471" s="324">
        <v>451</v>
      </c>
      <c r="BC471" s="329">
        <f t="shared" si="54"/>
        <v>9.02</v>
      </c>
      <c r="BD471" s="329">
        <f t="shared" si="56"/>
        <v>0.6923520562927999</v>
      </c>
      <c r="BE471" s="329">
        <f t="shared" si="57"/>
        <v>0.06923520562927997</v>
      </c>
      <c r="BF471" s="329">
        <f t="shared" si="52"/>
        <v>0.7615872619220799</v>
      </c>
      <c r="BG471" s="374">
        <f t="shared" si="51"/>
        <v>7.6158726192207995</v>
      </c>
      <c r="BH471" s="329">
        <f t="shared" si="53"/>
        <v>16.635872619220798</v>
      </c>
    </row>
    <row r="472" spans="53:60" ht="12.75">
      <c r="BA472" s="254">
        <f t="shared" si="55"/>
        <v>16.678673552646398</v>
      </c>
      <c r="BB472" s="324">
        <v>452</v>
      </c>
      <c r="BC472" s="329">
        <f t="shared" si="54"/>
        <v>9.040000000000001</v>
      </c>
      <c r="BD472" s="329">
        <f t="shared" si="56"/>
        <v>0.6944248684223998</v>
      </c>
      <c r="BE472" s="329">
        <f t="shared" si="57"/>
        <v>0.06944248684224001</v>
      </c>
      <c r="BF472" s="329">
        <f t="shared" si="52"/>
        <v>0.7638673552646398</v>
      </c>
      <c r="BG472" s="374">
        <f t="shared" si="51"/>
        <v>7.638673552646398</v>
      </c>
      <c r="BH472" s="329">
        <f t="shared" si="53"/>
        <v>16.678673552646398</v>
      </c>
    </row>
    <row r="473" spans="53:60" ht="12.75">
      <c r="BA473" s="254">
        <f t="shared" si="55"/>
        <v>16.721638811921608</v>
      </c>
      <c r="BB473" s="324">
        <v>453</v>
      </c>
      <c r="BC473" s="329">
        <f t="shared" si="54"/>
        <v>9.06</v>
      </c>
      <c r="BD473" s="329">
        <f t="shared" si="56"/>
        <v>0.6965126192656005</v>
      </c>
      <c r="BE473" s="329">
        <f t="shared" si="57"/>
        <v>0.06965126192656003</v>
      </c>
      <c r="BF473" s="329">
        <f t="shared" si="52"/>
        <v>0.7661638811921605</v>
      </c>
      <c r="BG473" s="374">
        <f t="shared" si="51"/>
        <v>7.6616388119216055</v>
      </c>
      <c r="BH473" s="329">
        <f t="shared" si="53"/>
        <v>16.721638811921608</v>
      </c>
    </row>
    <row r="474" spans="53:60" ht="12.75">
      <c r="BA474" s="254">
        <f t="shared" si="55"/>
        <v>16.7647693086912</v>
      </c>
      <c r="BB474" s="324">
        <v>454</v>
      </c>
      <c r="BC474" s="329">
        <f t="shared" si="54"/>
        <v>9.08</v>
      </c>
      <c r="BD474" s="329">
        <f t="shared" si="56"/>
        <v>0.6986153916992001</v>
      </c>
      <c r="BE474" s="329">
        <f t="shared" si="57"/>
        <v>0.06986153916992001</v>
      </c>
      <c r="BF474" s="329">
        <f t="shared" si="52"/>
        <v>0.7684769308691201</v>
      </c>
      <c r="BG474" s="374">
        <f t="shared" si="51"/>
        <v>7.684769308691201</v>
      </c>
      <c r="BH474" s="329">
        <f t="shared" si="53"/>
        <v>16.7647693086912</v>
      </c>
    </row>
    <row r="475" spans="53:60" ht="12.75">
      <c r="BA475" s="254">
        <f t="shared" si="55"/>
        <v>16.808065954600004</v>
      </c>
      <c r="BB475" s="324">
        <v>455</v>
      </c>
      <c r="BC475" s="329">
        <f t="shared" si="54"/>
        <v>9.1</v>
      </c>
      <c r="BD475" s="329">
        <f t="shared" si="56"/>
        <v>0.7007332686000002</v>
      </c>
      <c r="BE475" s="329">
        <f t="shared" si="57"/>
        <v>0.07007332686000002</v>
      </c>
      <c r="BF475" s="329">
        <f t="shared" si="52"/>
        <v>0.7708065954600002</v>
      </c>
      <c r="BG475" s="374">
        <f t="shared" si="51"/>
        <v>7.708065954600002</v>
      </c>
      <c r="BH475" s="329">
        <f t="shared" si="53"/>
        <v>16.808065954600004</v>
      </c>
    </row>
    <row r="476" spans="53:60" ht="12.75">
      <c r="BA476" s="254">
        <f t="shared" si="55"/>
        <v>16.8515296612928</v>
      </c>
      <c r="BB476" s="324">
        <v>456</v>
      </c>
      <c r="BC476" s="329">
        <f t="shared" si="54"/>
        <v>9.120000000000001</v>
      </c>
      <c r="BD476" s="329">
        <f t="shared" si="56"/>
        <v>0.7028663328447998</v>
      </c>
      <c r="BE476" s="329">
        <f t="shared" si="57"/>
        <v>0.07028663328448002</v>
      </c>
      <c r="BF476" s="329">
        <f t="shared" si="52"/>
        <v>0.7731529661292799</v>
      </c>
      <c r="BG476" s="374">
        <f t="shared" si="51"/>
        <v>7.731529661292798</v>
      </c>
      <c r="BH476" s="329">
        <f t="shared" si="53"/>
        <v>16.8515296612928</v>
      </c>
    </row>
    <row r="477" spans="53:60" ht="12.75">
      <c r="BA477" s="254">
        <f t="shared" si="55"/>
        <v>16.895161340414404</v>
      </c>
      <c r="BB477" s="324">
        <v>457</v>
      </c>
      <c r="BC477" s="329">
        <f t="shared" si="54"/>
        <v>9.14</v>
      </c>
      <c r="BD477" s="329">
        <f t="shared" si="56"/>
        <v>0.7050146673104002</v>
      </c>
      <c r="BE477" s="329">
        <f t="shared" si="57"/>
        <v>0.07050146673104</v>
      </c>
      <c r="BF477" s="329">
        <f t="shared" si="52"/>
        <v>0.7755161340414402</v>
      </c>
      <c r="BG477" s="374">
        <f t="shared" si="51"/>
        <v>7.755161340414402</v>
      </c>
      <c r="BH477" s="329">
        <f t="shared" si="53"/>
        <v>16.895161340414404</v>
      </c>
    </row>
    <row r="478" spans="53:60" ht="12.75">
      <c r="BA478" s="254">
        <f t="shared" si="55"/>
        <v>16.938961903609602</v>
      </c>
      <c r="BB478" s="324">
        <v>458</v>
      </c>
      <c r="BC478" s="329">
        <f t="shared" si="54"/>
        <v>9.16</v>
      </c>
      <c r="BD478" s="329">
        <f t="shared" si="56"/>
        <v>0.7071783548736</v>
      </c>
      <c r="BE478" s="329">
        <f t="shared" si="57"/>
        <v>0.07071783548736</v>
      </c>
      <c r="BF478" s="329">
        <f t="shared" si="52"/>
        <v>0.77789619036096</v>
      </c>
      <c r="BG478" s="374">
        <f t="shared" si="51"/>
        <v>7.7789619036096</v>
      </c>
      <c r="BH478" s="329">
        <f t="shared" si="53"/>
        <v>16.938961903609602</v>
      </c>
    </row>
    <row r="479" spans="53:60" ht="12.75">
      <c r="BA479" s="254">
        <f t="shared" si="55"/>
        <v>16.9829322625232</v>
      </c>
      <c r="BB479" s="324">
        <v>459</v>
      </c>
      <c r="BC479" s="329">
        <f t="shared" si="54"/>
        <v>9.18</v>
      </c>
      <c r="BD479" s="329">
        <f t="shared" si="56"/>
        <v>0.7093574784111999</v>
      </c>
      <c r="BE479" s="329">
        <f t="shared" si="57"/>
        <v>0.07093574784112004</v>
      </c>
      <c r="BF479" s="329">
        <f t="shared" si="52"/>
        <v>0.7802932262523199</v>
      </c>
      <c r="BG479" s="374">
        <f t="shared" si="51"/>
        <v>7.802932262523199</v>
      </c>
      <c r="BH479" s="329">
        <f t="shared" si="53"/>
        <v>16.9829322625232</v>
      </c>
    </row>
    <row r="480" spans="53:60" ht="12.75">
      <c r="BA480" s="254">
        <f t="shared" si="55"/>
        <v>17.027073328800007</v>
      </c>
      <c r="BB480" s="324">
        <v>460</v>
      </c>
      <c r="BC480" s="329">
        <f t="shared" si="54"/>
        <v>9.200000000000001</v>
      </c>
      <c r="BD480" s="329">
        <f t="shared" si="56"/>
        <v>0.7115521208000005</v>
      </c>
      <c r="BE480" s="329">
        <f t="shared" si="57"/>
        <v>0.07115521208000004</v>
      </c>
      <c r="BF480" s="329">
        <f t="shared" si="52"/>
        <v>0.7827073328800006</v>
      </c>
      <c r="BG480" s="374">
        <f t="shared" si="51"/>
        <v>7.827073328800006</v>
      </c>
      <c r="BH480" s="329">
        <f t="shared" si="53"/>
        <v>17.027073328800007</v>
      </c>
    </row>
    <row r="481" spans="53:60" ht="12.75">
      <c r="BA481" s="254">
        <f t="shared" si="55"/>
        <v>17.0713860140848</v>
      </c>
      <c r="BB481" s="324">
        <v>461</v>
      </c>
      <c r="BC481" s="329">
        <f t="shared" si="54"/>
        <v>9.22</v>
      </c>
      <c r="BD481" s="329">
        <f t="shared" si="56"/>
        <v>0.7137623649168002</v>
      </c>
      <c r="BE481" s="329">
        <f t="shared" si="57"/>
        <v>0.07137623649168003</v>
      </c>
      <c r="BF481" s="329">
        <f t="shared" si="52"/>
        <v>0.7851386014084802</v>
      </c>
      <c r="BG481" s="374">
        <f t="shared" si="51"/>
        <v>7.851386014084802</v>
      </c>
      <c r="BH481" s="329">
        <f t="shared" si="53"/>
        <v>17.0713860140848</v>
      </c>
    </row>
    <row r="482" spans="53:60" ht="12.75">
      <c r="BA482" s="254">
        <f t="shared" si="55"/>
        <v>17.1158712300224</v>
      </c>
      <c r="BB482" s="324">
        <v>462</v>
      </c>
      <c r="BC482" s="329">
        <f t="shared" si="54"/>
        <v>9.24</v>
      </c>
      <c r="BD482" s="329">
        <f t="shared" si="56"/>
        <v>0.7159882936384</v>
      </c>
      <c r="BE482" s="329">
        <f t="shared" si="57"/>
        <v>0.07159882936384003</v>
      </c>
      <c r="BF482" s="329">
        <f t="shared" si="52"/>
        <v>0.78758712300224</v>
      </c>
      <c r="BG482" s="374">
        <f t="shared" si="51"/>
        <v>7.875871230022399</v>
      </c>
      <c r="BH482" s="329">
        <f t="shared" si="53"/>
        <v>17.1158712300224</v>
      </c>
    </row>
    <row r="483" spans="53:60" ht="12.75">
      <c r="BA483" s="254">
        <f t="shared" si="55"/>
        <v>17.1605298882576</v>
      </c>
      <c r="BB483" s="324">
        <v>463</v>
      </c>
      <c r="BC483" s="329">
        <f t="shared" si="54"/>
        <v>9.26</v>
      </c>
      <c r="BD483" s="329">
        <f t="shared" si="56"/>
        <v>0.7182299898416001</v>
      </c>
      <c r="BE483" s="329">
        <f t="shared" si="57"/>
        <v>0.07182299898415999</v>
      </c>
      <c r="BF483" s="329">
        <f t="shared" si="52"/>
        <v>0.7900529888257601</v>
      </c>
      <c r="BG483" s="374">
        <f t="shared" si="51"/>
        <v>7.900529888257601</v>
      </c>
      <c r="BH483" s="329">
        <f t="shared" si="53"/>
        <v>17.1605298882576</v>
      </c>
    </row>
    <row r="484" spans="53:60" ht="12.75">
      <c r="BA484" s="254">
        <f t="shared" si="55"/>
        <v>17.205362900435198</v>
      </c>
      <c r="BB484" s="324">
        <v>464</v>
      </c>
      <c r="BC484" s="329">
        <f t="shared" si="54"/>
        <v>9.28</v>
      </c>
      <c r="BD484" s="329">
        <f t="shared" si="56"/>
        <v>0.7204875364031998</v>
      </c>
      <c r="BE484" s="329">
        <f t="shared" si="57"/>
        <v>0.07204875364032</v>
      </c>
      <c r="BF484" s="329">
        <f t="shared" si="52"/>
        <v>0.7925362900435199</v>
      </c>
      <c r="BG484" s="374">
        <f t="shared" si="51"/>
        <v>7.925362900435199</v>
      </c>
      <c r="BH484" s="329">
        <f t="shared" si="53"/>
        <v>17.205362900435198</v>
      </c>
    </row>
    <row r="485" spans="53:60" ht="12.75">
      <c r="BA485" s="254">
        <f t="shared" si="55"/>
        <v>17.250371178200005</v>
      </c>
      <c r="BB485" s="324">
        <v>465</v>
      </c>
      <c r="BC485" s="329">
        <f t="shared" si="54"/>
        <v>9.3</v>
      </c>
      <c r="BD485" s="329">
        <f t="shared" si="56"/>
        <v>0.7227610162000003</v>
      </c>
      <c r="BE485" s="329">
        <f t="shared" si="57"/>
        <v>0.07227610162000002</v>
      </c>
      <c r="BF485" s="329">
        <f t="shared" si="52"/>
        <v>0.7950371178200003</v>
      </c>
      <c r="BG485" s="374">
        <f t="shared" si="51"/>
        <v>7.950371178200003</v>
      </c>
      <c r="BH485" s="329">
        <f t="shared" si="53"/>
        <v>17.250371178200005</v>
      </c>
    </row>
    <row r="486" spans="53:60" ht="12.75">
      <c r="BA486" s="254">
        <f t="shared" si="55"/>
        <v>17.2955556331968</v>
      </c>
      <c r="BB486" s="324">
        <v>466</v>
      </c>
      <c r="BC486" s="329">
        <f t="shared" si="54"/>
        <v>9.32</v>
      </c>
      <c r="BD486" s="329">
        <f t="shared" si="56"/>
        <v>0.7250505121087999</v>
      </c>
      <c r="BE486" s="329">
        <f t="shared" si="57"/>
        <v>0.07250505121088001</v>
      </c>
      <c r="BF486" s="329">
        <f t="shared" si="52"/>
        <v>0.7975555633196799</v>
      </c>
      <c r="BG486" s="374">
        <f t="shared" si="51"/>
        <v>7.975555633196799</v>
      </c>
      <c r="BH486" s="329">
        <f t="shared" si="53"/>
        <v>17.2955556331968</v>
      </c>
    </row>
    <row r="487" spans="53:60" ht="12.75">
      <c r="BA487" s="254">
        <f t="shared" si="55"/>
        <v>17.340917177070402</v>
      </c>
      <c r="BB487" s="324">
        <v>467</v>
      </c>
      <c r="BC487" s="329">
        <f t="shared" si="54"/>
        <v>9.34</v>
      </c>
      <c r="BD487" s="329">
        <f t="shared" si="56"/>
        <v>0.7273561070064002</v>
      </c>
      <c r="BE487" s="329">
        <f t="shared" si="57"/>
        <v>0.07273561070064001</v>
      </c>
      <c r="BF487" s="329">
        <f t="shared" si="52"/>
        <v>0.8000917177070402</v>
      </c>
      <c r="BG487" s="374">
        <f t="shared" si="51"/>
        <v>8.000917177070402</v>
      </c>
      <c r="BH487" s="329">
        <f t="shared" si="53"/>
        <v>17.340917177070402</v>
      </c>
    </row>
    <row r="488" spans="53:60" ht="12.75">
      <c r="BA488" s="254">
        <f t="shared" si="55"/>
        <v>17.386456721465603</v>
      </c>
      <c r="BB488" s="324">
        <v>468</v>
      </c>
      <c r="BC488" s="329">
        <f t="shared" si="54"/>
        <v>9.36</v>
      </c>
      <c r="BD488" s="329">
        <f t="shared" si="56"/>
        <v>0.7296778837696002</v>
      </c>
      <c r="BE488" s="329">
        <f t="shared" si="57"/>
        <v>0.07296778837696001</v>
      </c>
      <c r="BF488" s="329">
        <f t="shared" si="52"/>
        <v>0.8026456721465602</v>
      </c>
      <c r="BG488" s="374">
        <f t="shared" si="51"/>
        <v>8.026456721465603</v>
      </c>
      <c r="BH488" s="329">
        <f t="shared" si="53"/>
        <v>17.386456721465603</v>
      </c>
    </row>
    <row r="489" spans="53:60" ht="12.75">
      <c r="BA489" s="254">
        <f t="shared" si="55"/>
        <v>17.4321751780272</v>
      </c>
      <c r="BB489" s="324">
        <v>469</v>
      </c>
      <c r="BC489" s="329">
        <f t="shared" si="54"/>
        <v>9.38</v>
      </c>
      <c r="BD489" s="329">
        <f t="shared" si="56"/>
        <v>0.7320159252752</v>
      </c>
      <c r="BE489" s="329">
        <f t="shared" si="57"/>
        <v>0.07320159252752002</v>
      </c>
      <c r="BF489" s="329">
        <f t="shared" si="52"/>
        <v>0.80521751780272</v>
      </c>
      <c r="BG489" s="374">
        <f t="shared" si="51"/>
        <v>8.0521751780272</v>
      </c>
      <c r="BH489" s="329">
        <f t="shared" si="53"/>
        <v>17.4321751780272</v>
      </c>
    </row>
    <row r="490" spans="53:60" ht="12.75">
      <c r="BA490" s="254">
        <f t="shared" si="55"/>
        <v>17.478073458400004</v>
      </c>
      <c r="BB490" s="324">
        <v>470</v>
      </c>
      <c r="BC490" s="329">
        <f t="shared" si="54"/>
        <v>9.4</v>
      </c>
      <c r="BD490" s="329">
        <f t="shared" si="56"/>
        <v>0.7343703144000001</v>
      </c>
      <c r="BE490" s="329">
        <f t="shared" si="57"/>
        <v>0.07343703144000001</v>
      </c>
      <c r="BF490" s="329">
        <f t="shared" si="52"/>
        <v>0.8078073458400001</v>
      </c>
      <c r="BG490" s="374">
        <f t="shared" si="51"/>
        <v>8.078073458400002</v>
      </c>
      <c r="BH490" s="329">
        <f t="shared" si="53"/>
        <v>17.478073458400004</v>
      </c>
    </row>
    <row r="491" spans="53:60" ht="12.75">
      <c r="BA491" s="254">
        <f t="shared" si="55"/>
        <v>17.5241524742288</v>
      </c>
      <c r="BB491" s="324">
        <v>471</v>
      </c>
      <c r="BC491" s="329">
        <f t="shared" si="54"/>
        <v>9.42</v>
      </c>
      <c r="BD491" s="329">
        <f t="shared" si="56"/>
        <v>0.7367411340208</v>
      </c>
      <c r="BE491" s="329">
        <f t="shared" si="57"/>
        <v>0.07367411340207998</v>
      </c>
      <c r="BF491" s="329">
        <f t="shared" si="52"/>
        <v>0.81041524742288</v>
      </c>
      <c r="BG491" s="374">
        <f t="shared" si="51"/>
        <v>8.1041524742288</v>
      </c>
      <c r="BH491" s="329">
        <f t="shared" si="53"/>
        <v>17.5241524742288</v>
      </c>
    </row>
    <row r="492" spans="53:60" ht="12.75">
      <c r="BA492" s="254">
        <f t="shared" si="55"/>
        <v>17.570413137158404</v>
      </c>
      <c r="BB492" s="324">
        <v>472</v>
      </c>
      <c r="BC492" s="329">
        <f t="shared" si="54"/>
        <v>9.44</v>
      </c>
      <c r="BD492" s="329">
        <f t="shared" si="56"/>
        <v>0.7391284670144002</v>
      </c>
      <c r="BE492" s="329">
        <f t="shared" si="57"/>
        <v>0.07391284670144004</v>
      </c>
      <c r="BF492" s="329">
        <f t="shared" si="52"/>
        <v>0.8130413137158402</v>
      </c>
      <c r="BG492" s="374">
        <f aca="true" t="shared" si="58" ref="BG492:BG555">$G$20*BF492</f>
        <v>8.130413137158403</v>
      </c>
      <c r="BH492" s="329">
        <f t="shared" si="53"/>
        <v>17.570413137158404</v>
      </c>
    </row>
    <row r="493" spans="53:60" ht="12.75">
      <c r="BA493" s="254">
        <f t="shared" si="55"/>
        <v>17.6168563588336</v>
      </c>
      <c r="BB493" s="324">
        <v>473</v>
      </c>
      <c r="BC493" s="329">
        <f t="shared" si="54"/>
        <v>9.46</v>
      </c>
      <c r="BD493" s="329">
        <f t="shared" si="56"/>
        <v>0.7415323962576</v>
      </c>
      <c r="BE493" s="329">
        <f t="shared" si="57"/>
        <v>0.07415323962576</v>
      </c>
      <c r="BF493" s="329">
        <f t="shared" si="52"/>
        <v>0.8156856358833601</v>
      </c>
      <c r="BG493" s="374">
        <f t="shared" si="58"/>
        <v>8.1568563588336</v>
      </c>
      <c r="BH493" s="329">
        <f t="shared" si="53"/>
        <v>17.6168563588336</v>
      </c>
    </row>
    <row r="494" spans="53:60" ht="12.75">
      <c r="BA494" s="254">
        <f t="shared" si="55"/>
        <v>17.663483050899202</v>
      </c>
      <c r="BB494" s="324">
        <v>474</v>
      </c>
      <c r="BC494" s="329">
        <f t="shared" si="54"/>
        <v>9.48</v>
      </c>
      <c r="BD494" s="329">
        <f t="shared" si="56"/>
        <v>0.7439530046271999</v>
      </c>
      <c r="BE494" s="329">
        <f t="shared" si="57"/>
        <v>0.07439530046272001</v>
      </c>
      <c r="BF494" s="329">
        <f t="shared" si="52"/>
        <v>0.81834830508992</v>
      </c>
      <c r="BG494" s="374">
        <f t="shared" si="58"/>
        <v>8.1834830508992</v>
      </c>
      <c r="BH494" s="329">
        <f t="shared" si="53"/>
        <v>17.663483050899202</v>
      </c>
    </row>
    <row r="495" spans="53:60" ht="12.75">
      <c r="BA495" s="254">
        <f t="shared" si="55"/>
        <v>17.710294125</v>
      </c>
      <c r="BB495" s="324">
        <v>475</v>
      </c>
      <c r="BC495" s="329">
        <f t="shared" si="54"/>
        <v>9.5</v>
      </c>
      <c r="BD495" s="329">
        <f t="shared" si="56"/>
        <v>0.7463903750000002</v>
      </c>
      <c r="BE495" s="329">
        <f t="shared" si="57"/>
        <v>0.07463903749999999</v>
      </c>
      <c r="BF495" s="329">
        <f t="shared" si="52"/>
        <v>0.8210294125000002</v>
      </c>
      <c r="BG495" s="374">
        <f t="shared" si="58"/>
        <v>8.210294125</v>
      </c>
      <c r="BH495" s="329">
        <f t="shared" si="53"/>
        <v>17.710294125</v>
      </c>
    </row>
    <row r="496" spans="53:60" ht="12.75">
      <c r="BA496" s="254">
        <f t="shared" si="55"/>
        <v>17.7572904927808</v>
      </c>
      <c r="BB496" s="324">
        <v>476</v>
      </c>
      <c r="BC496" s="329">
        <f t="shared" si="54"/>
        <v>9.52</v>
      </c>
      <c r="BD496" s="329">
        <f t="shared" si="56"/>
        <v>0.7488445902527999</v>
      </c>
      <c r="BE496" s="329">
        <f t="shared" si="57"/>
        <v>0.07488445902528003</v>
      </c>
      <c r="BF496" s="329">
        <f t="shared" si="52"/>
        <v>0.82372904927808</v>
      </c>
      <c r="BG496" s="374">
        <f t="shared" si="58"/>
        <v>8.2372904927808</v>
      </c>
      <c r="BH496" s="329">
        <f t="shared" si="53"/>
        <v>17.7572904927808</v>
      </c>
    </row>
    <row r="497" spans="53:60" ht="12.75">
      <c r="BA497" s="254">
        <f t="shared" si="55"/>
        <v>17.804473065886405</v>
      </c>
      <c r="BB497" s="324">
        <v>477</v>
      </c>
      <c r="BC497" s="329">
        <f t="shared" si="54"/>
        <v>9.540000000000001</v>
      </c>
      <c r="BD497" s="329">
        <f t="shared" si="56"/>
        <v>0.7513157332624002</v>
      </c>
      <c r="BE497" s="329">
        <f t="shared" si="57"/>
        <v>0.07513157332624</v>
      </c>
      <c r="BF497" s="329">
        <f t="shared" si="52"/>
        <v>0.8264473065886402</v>
      </c>
      <c r="BG497" s="374">
        <f t="shared" si="58"/>
        <v>8.264473065886403</v>
      </c>
      <c r="BH497" s="329">
        <f t="shared" si="53"/>
        <v>17.804473065886405</v>
      </c>
    </row>
    <row r="498" spans="53:60" ht="12.75">
      <c r="BA498" s="254">
        <f t="shared" si="55"/>
        <v>17.851842755961602</v>
      </c>
      <c r="BB498" s="324">
        <v>478</v>
      </c>
      <c r="BC498" s="329">
        <f t="shared" si="54"/>
        <v>9.56</v>
      </c>
      <c r="BD498" s="329">
        <f t="shared" si="56"/>
        <v>0.7538038869056002</v>
      </c>
      <c r="BE498" s="329">
        <f t="shared" si="57"/>
        <v>0.07538038869056</v>
      </c>
      <c r="BF498" s="329">
        <f t="shared" si="52"/>
        <v>0.8291842755961601</v>
      </c>
      <c r="BG498" s="374">
        <f t="shared" si="58"/>
        <v>8.291842755961602</v>
      </c>
      <c r="BH498" s="329">
        <f t="shared" si="53"/>
        <v>17.851842755961602</v>
      </c>
    </row>
    <row r="499" spans="53:60" ht="12.75">
      <c r="BA499" s="254">
        <f t="shared" si="55"/>
        <v>17.899400474651202</v>
      </c>
      <c r="BB499" s="324">
        <v>479</v>
      </c>
      <c r="BC499" s="329">
        <f t="shared" si="54"/>
        <v>9.58</v>
      </c>
      <c r="BD499" s="329">
        <f t="shared" si="56"/>
        <v>0.7563091340592</v>
      </c>
      <c r="BE499" s="329">
        <f t="shared" si="57"/>
        <v>0.07563091340592003</v>
      </c>
      <c r="BF499" s="329">
        <f t="shared" si="52"/>
        <v>0.83194004746512</v>
      </c>
      <c r="BG499" s="374">
        <f t="shared" si="58"/>
        <v>8.3194004746512</v>
      </c>
      <c r="BH499" s="329">
        <f t="shared" si="53"/>
        <v>17.899400474651202</v>
      </c>
    </row>
    <row r="500" spans="53:60" ht="12.75">
      <c r="BA500" s="254">
        <f t="shared" si="55"/>
        <v>17.9471471336</v>
      </c>
      <c r="BB500" s="324">
        <v>480</v>
      </c>
      <c r="BC500" s="329">
        <f t="shared" si="54"/>
        <v>9.6</v>
      </c>
      <c r="BD500" s="329">
        <f t="shared" si="56"/>
        <v>0.7588315576000001</v>
      </c>
      <c r="BE500" s="329">
        <f t="shared" si="57"/>
        <v>0.07588315576000003</v>
      </c>
      <c r="BF500" s="329">
        <f t="shared" si="52"/>
        <v>0.8347147133600001</v>
      </c>
      <c r="BG500" s="374">
        <f t="shared" si="58"/>
        <v>8.347147133600002</v>
      </c>
      <c r="BH500" s="329">
        <f t="shared" si="53"/>
        <v>17.9471471336</v>
      </c>
    </row>
    <row r="501" spans="53:60" ht="12.75">
      <c r="BA501" s="254">
        <f t="shared" si="55"/>
        <v>17.9950836444528</v>
      </c>
      <c r="BB501" s="324">
        <v>481</v>
      </c>
      <c r="BC501" s="329">
        <f t="shared" si="54"/>
        <v>9.620000000000001</v>
      </c>
      <c r="BD501" s="329">
        <f t="shared" si="56"/>
        <v>0.7613712404048</v>
      </c>
      <c r="BE501" s="329">
        <f t="shared" si="57"/>
        <v>0.07613712404048005</v>
      </c>
      <c r="BF501" s="329">
        <f t="shared" si="52"/>
        <v>0.83750836444528</v>
      </c>
      <c r="BG501" s="374">
        <f t="shared" si="58"/>
        <v>8.3750836444528</v>
      </c>
      <c r="BH501" s="329">
        <f t="shared" si="53"/>
        <v>17.9950836444528</v>
      </c>
    </row>
    <row r="502" spans="53:60" ht="12.75">
      <c r="BA502" s="254">
        <f t="shared" si="55"/>
        <v>18.043210918854406</v>
      </c>
      <c r="BB502" s="324">
        <v>482</v>
      </c>
      <c r="BC502" s="329">
        <f t="shared" si="54"/>
        <v>9.64</v>
      </c>
      <c r="BD502" s="329">
        <f t="shared" si="56"/>
        <v>0.7639282653504004</v>
      </c>
      <c r="BE502" s="329">
        <f t="shared" si="57"/>
        <v>0.07639282653504008</v>
      </c>
      <c r="BF502" s="329">
        <f t="shared" si="52"/>
        <v>0.8403210918854405</v>
      </c>
      <c r="BG502" s="374">
        <f t="shared" si="58"/>
        <v>8.403210918854406</v>
      </c>
      <c r="BH502" s="329">
        <f t="shared" si="53"/>
        <v>18.043210918854406</v>
      </c>
    </row>
    <row r="503" spans="53:60" ht="12.75">
      <c r="BA503" s="254">
        <f t="shared" si="55"/>
        <v>18.0915298684496</v>
      </c>
      <c r="BB503" s="324">
        <v>483</v>
      </c>
      <c r="BC503" s="329">
        <f t="shared" si="54"/>
        <v>9.66</v>
      </c>
      <c r="BD503" s="329">
        <f t="shared" si="56"/>
        <v>0.7665027153136</v>
      </c>
      <c r="BE503" s="329">
        <f t="shared" si="57"/>
        <v>0.07665027153136002</v>
      </c>
      <c r="BF503" s="329">
        <f t="shared" si="52"/>
        <v>0.8431529868449601</v>
      </c>
      <c r="BG503" s="374">
        <f t="shared" si="58"/>
        <v>8.431529868449601</v>
      </c>
      <c r="BH503" s="329">
        <f t="shared" si="53"/>
        <v>18.0915298684496</v>
      </c>
    </row>
    <row r="504" spans="53:60" ht="12.75">
      <c r="BA504" s="254">
        <f t="shared" si="55"/>
        <v>18.1400414048832</v>
      </c>
      <c r="BB504" s="324">
        <v>484</v>
      </c>
      <c r="BC504" s="329">
        <f t="shared" si="54"/>
        <v>9.68</v>
      </c>
      <c r="BD504" s="329">
        <f t="shared" si="56"/>
        <v>0.7690946731712</v>
      </c>
      <c r="BE504" s="329">
        <f t="shared" si="57"/>
        <v>0.07690946731712002</v>
      </c>
      <c r="BF504" s="329">
        <f aca="true" t="shared" si="59" ref="BF504:BF567">BD504+BE504</f>
        <v>0.84600414048832</v>
      </c>
      <c r="BG504" s="374">
        <f t="shared" si="58"/>
        <v>8.4600414048832</v>
      </c>
      <c r="BH504" s="329">
        <f aca="true" t="shared" si="60" ref="BH504:BH567">BC504+BG504</f>
        <v>18.1400414048832</v>
      </c>
    </row>
    <row r="505" spans="53:60" ht="12.75">
      <c r="BA505" s="254">
        <f t="shared" si="55"/>
        <v>18.1887464398</v>
      </c>
      <c r="BB505" s="324">
        <v>485</v>
      </c>
      <c r="BC505" s="329">
        <f t="shared" si="54"/>
        <v>9.700000000000001</v>
      </c>
      <c r="BD505" s="329">
        <f t="shared" si="56"/>
        <v>0.7717042218</v>
      </c>
      <c r="BE505" s="329">
        <f t="shared" si="57"/>
        <v>0.07717042218000005</v>
      </c>
      <c r="BF505" s="329">
        <f t="shared" si="59"/>
        <v>0.84887464398</v>
      </c>
      <c r="BG505" s="374">
        <f t="shared" si="58"/>
        <v>8.4887464398</v>
      </c>
      <c r="BH505" s="329">
        <f t="shared" si="60"/>
        <v>18.1887464398</v>
      </c>
    </row>
    <row r="506" spans="53:60" ht="12.75">
      <c r="BA506" s="254">
        <f t="shared" si="55"/>
        <v>18.237645884844802</v>
      </c>
      <c r="BB506" s="324">
        <v>486</v>
      </c>
      <c r="BC506" s="329">
        <f t="shared" si="54"/>
        <v>9.72</v>
      </c>
      <c r="BD506" s="329">
        <f t="shared" si="56"/>
        <v>0.7743314440768004</v>
      </c>
      <c r="BE506" s="329">
        <f t="shared" si="57"/>
        <v>0.07743314440768002</v>
      </c>
      <c r="BF506" s="329">
        <f t="shared" si="59"/>
        <v>0.8517645884844804</v>
      </c>
      <c r="BG506" s="374">
        <f t="shared" si="58"/>
        <v>8.517645884844804</v>
      </c>
      <c r="BH506" s="329">
        <f t="shared" si="60"/>
        <v>18.237645884844802</v>
      </c>
    </row>
    <row r="507" spans="53:60" ht="12.75">
      <c r="BA507" s="254">
        <f t="shared" si="55"/>
        <v>18.2867406516624</v>
      </c>
      <c r="BB507" s="324">
        <v>487</v>
      </c>
      <c r="BC507" s="329">
        <f t="shared" si="54"/>
        <v>9.74</v>
      </c>
      <c r="BD507" s="329">
        <f t="shared" si="56"/>
        <v>0.7769764228784001</v>
      </c>
      <c r="BE507" s="329">
        <f t="shared" si="57"/>
        <v>0.07769764228784</v>
      </c>
      <c r="BF507" s="329">
        <f t="shared" si="59"/>
        <v>0.8546740651662401</v>
      </c>
      <c r="BG507" s="374">
        <f t="shared" si="58"/>
        <v>8.5467406516624</v>
      </c>
      <c r="BH507" s="329">
        <f t="shared" si="60"/>
        <v>18.2867406516624</v>
      </c>
    </row>
    <row r="508" spans="53:60" ht="12.75">
      <c r="BA508" s="254">
        <f t="shared" si="55"/>
        <v>18.3360316518976</v>
      </c>
      <c r="BB508" s="324">
        <v>488</v>
      </c>
      <c r="BC508" s="329">
        <f t="shared" si="54"/>
        <v>9.76</v>
      </c>
      <c r="BD508" s="329">
        <f t="shared" si="56"/>
        <v>0.7796392410816001</v>
      </c>
      <c r="BE508" s="329">
        <f t="shared" si="57"/>
        <v>0.07796392410816004</v>
      </c>
      <c r="BF508" s="329">
        <f t="shared" si="59"/>
        <v>0.8576031651897601</v>
      </c>
      <c r="BG508" s="374">
        <f t="shared" si="58"/>
        <v>8.576031651897601</v>
      </c>
      <c r="BH508" s="329">
        <f t="shared" si="60"/>
        <v>18.3360316518976</v>
      </c>
    </row>
    <row r="509" spans="53:60" ht="12.75">
      <c r="BA509" s="254">
        <f t="shared" si="55"/>
        <v>18.3855197971952</v>
      </c>
      <c r="BB509" s="324">
        <v>489</v>
      </c>
      <c r="BC509" s="329">
        <f t="shared" si="54"/>
        <v>9.78</v>
      </c>
      <c r="BD509" s="329">
        <f t="shared" si="56"/>
        <v>0.7823199815631999</v>
      </c>
      <c r="BE509" s="329">
        <f t="shared" si="57"/>
        <v>0.07823199815632002</v>
      </c>
      <c r="BF509" s="329">
        <f t="shared" si="59"/>
        <v>0.8605519797195199</v>
      </c>
      <c r="BG509" s="374">
        <f t="shared" si="58"/>
        <v>8.6055197971952</v>
      </c>
      <c r="BH509" s="329">
        <f t="shared" si="60"/>
        <v>18.3855197971952</v>
      </c>
    </row>
    <row r="510" spans="53:60" ht="12.75">
      <c r="BA510" s="254">
        <f t="shared" si="55"/>
        <v>18.4352059992</v>
      </c>
      <c r="BB510" s="324">
        <v>490</v>
      </c>
      <c r="BC510" s="329">
        <f t="shared" si="54"/>
        <v>9.8</v>
      </c>
      <c r="BD510" s="329">
        <f t="shared" si="56"/>
        <v>0.7850187271999999</v>
      </c>
      <c r="BE510" s="329">
        <f t="shared" si="57"/>
        <v>0.07850187272000002</v>
      </c>
      <c r="BF510" s="329">
        <f t="shared" si="59"/>
        <v>0.8635205999199999</v>
      </c>
      <c r="BG510" s="374">
        <f t="shared" si="58"/>
        <v>8.635205999199998</v>
      </c>
      <c r="BH510" s="329">
        <f t="shared" si="60"/>
        <v>18.4352059992</v>
      </c>
    </row>
    <row r="511" spans="53:60" ht="12.75">
      <c r="BA511" s="254">
        <f t="shared" si="55"/>
        <v>18.485091169556803</v>
      </c>
      <c r="BB511" s="324">
        <v>491</v>
      </c>
      <c r="BC511" s="329">
        <f t="shared" si="54"/>
        <v>9.82</v>
      </c>
      <c r="BD511" s="329">
        <f t="shared" si="56"/>
        <v>0.7877355608688005</v>
      </c>
      <c r="BE511" s="329">
        <f t="shared" si="57"/>
        <v>0.07877355608688001</v>
      </c>
      <c r="BF511" s="329">
        <f t="shared" si="59"/>
        <v>0.8665091169556804</v>
      </c>
      <c r="BG511" s="374">
        <f t="shared" si="58"/>
        <v>8.665091169556804</v>
      </c>
      <c r="BH511" s="329">
        <f t="shared" si="60"/>
        <v>18.485091169556803</v>
      </c>
    </row>
    <row r="512" spans="53:60" ht="12.75">
      <c r="BA512" s="254">
        <f t="shared" si="55"/>
        <v>18.535176219910397</v>
      </c>
      <c r="BB512" s="324">
        <v>492</v>
      </c>
      <c r="BC512" s="329">
        <f t="shared" si="54"/>
        <v>9.84</v>
      </c>
      <c r="BD512" s="329">
        <f t="shared" si="56"/>
        <v>0.7904705654464</v>
      </c>
      <c r="BE512" s="329">
        <f t="shared" si="57"/>
        <v>0.07904705654463996</v>
      </c>
      <c r="BF512" s="329">
        <f t="shared" si="59"/>
        <v>0.86951762199104</v>
      </c>
      <c r="BG512" s="374">
        <f t="shared" si="58"/>
        <v>8.6951762199104</v>
      </c>
      <c r="BH512" s="329">
        <f t="shared" si="60"/>
        <v>18.535176219910397</v>
      </c>
    </row>
    <row r="513" spans="53:60" ht="12.75">
      <c r="BA513" s="254">
        <f t="shared" si="55"/>
        <v>18.5854620619056</v>
      </c>
      <c r="BB513" s="324">
        <v>493</v>
      </c>
      <c r="BC513" s="329">
        <f t="shared" si="54"/>
        <v>9.86</v>
      </c>
      <c r="BD513" s="329">
        <f t="shared" si="56"/>
        <v>0.7932238238096</v>
      </c>
      <c r="BE513" s="329">
        <f t="shared" si="57"/>
        <v>0.07932238238096002</v>
      </c>
      <c r="BF513" s="329">
        <f t="shared" si="59"/>
        <v>0.87254620619056</v>
      </c>
      <c r="BG513" s="374">
        <f t="shared" si="58"/>
        <v>8.7254620619056</v>
      </c>
      <c r="BH513" s="329">
        <f t="shared" si="60"/>
        <v>18.5854620619056</v>
      </c>
    </row>
    <row r="514" spans="53:60" ht="12.75">
      <c r="BA514" s="254">
        <f t="shared" si="55"/>
        <v>18.635949607187207</v>
      </c>
      <c r="BB514" s="324">
        <v>494</v>
      </c>
      <c r="BC514" s="329">
        <f t="shared" si="54"/>
        <v>9.88</v>
      </c>
      <c r="BD514" s="329">
        <f t="shared" si="56"/>
        <v>0.7959954188352004</v>
      </c>
      <c r="BE514" s="329">
        <f t="shared" si="57"/>
        <v>0.07959954188352004</v>
      </c>
      <c r="BF514" s="329">
        <f t="shared" si="59"/>
        <v>0.8755949607187204</v>
      </c>
      <c r="BG514" s="374">
        <f t="shared" si="58"/>
        <v>8.755949607187205</v>
      </c>
      <c r="BH514" s="329">
        <f t="shared" si="60"/>
        <v>18.635949607187207</v>
      </c>
    </row>
    <row r="515" spans="53:60" ht="12.75">
      <c r="BA515" s="254">
        <f t="shared" si="55"/>
        <v>18.686639767400003</v>
      </c>
      <c r="BB515" s="324">
        <v>495</v>
      </c>
      <c r="BC515" s="329">
        <f t="shared" si="54"/>
        <v>9.9</v>
      </c>
      <c r="BD515" s="329">
        <f t="shared" si="56"/>
        <v>0.7987854334000001</v>
      </c>
      <c r="BE515" s="329">
        <f t="shared" si="57"/>
        <v>0.07987854334000001</v>
      </c>
      <c r="BF515" s="329">
        <f t="shared" si="59"/>
        <v>0.8786639767400001</v>
      </c>
      <c r="BG515" s="374">
        <f t="shared" si="58"/>
        <v>8.7866397674</v>
      </c>
      <c r="BH515" s="329">
        <f t="shared" si="60"/>
        <v>18.686639767400003</v>
      </c>
    </row>
    <row r="516" spans="53:60" ht="12.75">
      <c r="BA516" s="254">
        <f t="shared" si="55"/>
        <v>18.7375334541888</v>
      </c>
      <c r="BB516" s="324">
        <v>496</v>
      </c>
      <c r="BC516" s="329">
        <f t="shared" si="54"/>
        <v>9.92</v>
      </c>
      <c r="BD516" s="329">
        <f t="shared" si="56"/>
        <v>0.8015939503808002</v>
      </c>
      <c r="BE516" s="329">
        <f t="shared" si="57"/>
        <v>0.08015939503808002</v>
      </c>
      <c r="BF516" s="329">
        <f t="shared" si="59"/>
        <v>0.8817533454188802</v>
      </c>
      <c r="BG516" s="374">
        <f t="shared" si="58"/>
        <v>8.817533454188801</v>
      </c>
      <c r="BH516" s="329">
        <f t="shared" si="60"/>
        <v>18.7375334541888</v>
      </c>
    </row>
    <row r="517" spans="53:60" ht="12.75">
      <c r="BA517" s="254">
        <f t="shared" si="55"/>
        <v>18.7886315791984</v>
      </c>
      <c r="BB517" s="324">
        <v>497</v>
      </c>
      <c r="BC517" s="329">
        <f t="shared" si="54"/>
        <v>9.94</v>
      </c>
      <c r="BD517" s="329">
        <f t="shared" si="56"/>
        <v>0.8044210526544001</v>
      </c>
      <c r="BE517" s="329">
        <f t="shared" si="57"/>
        <v>0.08044210526544</v>
      </c>
      <c r="BF517" s="329">
        <f t="shared" si="59"/>
        <v>0.8848631579198402</v>
      </c>
      <c r="BG517" s="374">
        <f t="shared" si="58"/>
        <v>8.848631579198402</v>
      </c>
      <c r="BH517" s="329">
        <f t="shared" si="60"/>
        <v>18.7886315791984</v>
      </c>
    </row>
    <row r="518" spans="53:60" ht="12.75">
      <c r="BA518" s="254">
        <f t="shared" si="55"/>
        <v>18.839935054073603</v>
      </c>
      <c r="BB518" s="324">
        <v>498</v>
      </c>
      <c r="BC518" s="329">
        <f t="shared" si="54"/>
        <v>9.96</v>
      </c>
      <c r="BD518" s="329">
        <f t="shared" si="56"/>
        <v>0.8072668230976002</v>
      </c>
      <c r="BE518" s="329">
        <f t="shared" si="57"/>
        <v>0.08072668230976003</v>
      </c>
      <c r="BF518" s="329">
        <f t="shared" si="59"/>
        <v>0.8879935054073602</v>
      </c>
      <c r="BG518" s="374">
        <f t="shared" si="58"/>
        <v>8.879935054073602</v>
      </c>
      <c r="BH518" s="329">
        <f t="shared" si="60"/>
        <v>18.839935054073603</v>
      </c>
    </row>
    <row r="519" spans="53:60" ht="12.75">
      <c r="BA519" s="254">
        <f t="shared" si="55"/>
        <v>18.8914447904592</v>
      </c>
      <c r="BB519" s="324">
        <v>499</v>
      </c>
      <c r="BC519" s="329">
        <f t="shared" si="54"/>
        <v>9.98</v>
      </c>
      <c r="BD519" s="329">
        <f t="shared" si="56"/>
        <v>0.8101313445871999</v>
      </c>
      <c r="BE519" s="329">
        <f t="shared" si="57"/>
        <v>0.08101313445872003</v>
      </c>
      <c r="BF519" s="329">
        <f t="shared" si="59"/>
        <v>0.89114447904592</v>
      </c>
      <c r="BG519" s="374">
        <f t="shared" si="58"/>
        <v>8.9114447904592</v>
      </c>
      <c r="BH519" s="329">
        <f t="shared" si="60"/>
        <v>18.8914447904592</v>
      </c>
    </row>
    <row r="520" spans="53:60" ht="12.75">
      <c r="BA520" s="254">
        <f t="shared" si="55"/>
        <v>18.943161699999997</v>
      </c>
      <c r="BB520" s="324">
        <v>500</v>
      </c>
      <c r="BC520" s="329">
        <f t="shared" si="54"/>
        <v>10</v>
      </c>
      <c r="BD520" s="329">
        <f t="shared" si="56"/>
        <v>0.8130147</v>
      </c>
      <c r="BE520" s="329">
        <f t="shared" si="57"/>
        <v>0.08130147</v>
      </c>
      <c r="BF520" s="329">
        <f t="shared" si="59"/>
        <v>0.89431617</v>
      </c>
      <c r="BG520" s="374">
        <f t="shared" si="58"/>
        <v>8.9431617</v>
      </c>
      <c r="BH520" s="329">
        <f t="shared" si="60"/>
        <v>18.943161699999997</v>
      </c>
    </row>
    <row r="521" spans="53:60" ht="12.75">
      <c r="BA521" s="254">
        <f t="shared" si="55"/>
        <v>18.995086694340802</v>
      </c>
      <c r="BB521" s="324">
        <v>501</v>
      </c>
      <c r="BC521" s="329">
        <f t="shared" si="54"/>
        <v>10.02</v>
      </c>
      <c r="BD521" s="329">
        <f t="shared" si="56"/>
        <v>0.8159169722128002</v>
      </c>
      <c r="BE521" s="329">
        <f t="shared" si="57"/>
        <v>0.08159169722127997</v>
      </c>
      <c r="BF521" s="329">
        <f t="shared" si="59"/>
        <v>0.8975086694340803</v>
      </c>
      <c r="BG521" s="374">
        <f t="shared" si="58"/>
        <v>8.975086694340803</v>
      </c>
      <c r="BH521" s="329">
        <f t="shared" si="60"/>
        <v>18.995086694340802</v>
      </c>
    </row>
    <row r="522" spans="53:60" ht="12.75">
      <c r="BA522" s="254">
        <f t="shared" si="55"/>
        <v>19.047220685126405</v>
      </c>
      <c r="BB522" s="324">
        <v>502</v>
      </c>
      <c r="BC522" s="329">
        <f t="shared" si="54"/>
        <v>10.040000000000001</v>
      </c>
      <c r="BD522" s="329">
        <f t="shared" si="56"/>
        <v>0.8188382441024001</v>
      </c>
      <c r="BE522" s="329">
        <f t="shared" si="57"/>
        <v>0.08188382441024002</v>
      </c>
      <c r="BF522" s="329">
        <f t="shared" si="59"/>
        <v>0.9007220685126401</v>
      </c>
      <c r="BG522" s="374">
        <f t="shared" si="58"/>
        <v>9.007220685126402</v>
      </c>
      <c r="BH522" s="329">
        <f t="shared" si="60"/>
        <v>19.047220685126405</v>
      </c>
    </row>
    <row r="523" spans="53:60" ht="12.75">
      <c r="BA523" s="254">
        <f t="shared" si="55"/>
        <v>19.099564584001598</v>
      </c>
      <c r="BB523" s="324">
        <v>503</v>
      </c>
      <c r="BC523" s="329">
        <f t="shared" si="54"/>
        <v>10.06</v>
      </c>
      <c r="BD523" s="329">
        <f t="shared" si="56"/>
        <v>0.8217785985456</v>
      </c>
      <c r="BE523" s="329">
        <f t="shared" si="57"/>
        <v>0.08217785985456001</v>
      </c>
      <c r="BF523" s="329">
        <f t="shared" si="59"/>
        <v>0.90395645840016</v>
      </c>
      <c r="BG523" s="374">
        <f t="shared" si="58"/>
        <v>9.0395645840016</v>
      </c>
      <c r="BH523" s="329">
        <f t="shared" si="60"/>
        <v>19.099564584001598</v>
      </c>
    </row>
    <row r="524" spans="53:60" ht="12.75">
      <c r="BA524" s="254">
        <f t="shared" si="55"/>
        <v>19.1521193026112</v>
      </c>
      <c r="BB524" s="324">
        <v>504</v>
      </c>
      <c r="BC524" s="329">
        <f t="shared" si="54"/>
        <v>10.08</v>
      </c>
      <c r="BD524" s="329">
        <f t="shared" si="56"/>
        <v>0.8247381184192001</v>
      </c>
      <c r="BE524" s="329">
        <f t="shared" si="57"/>
        <v>0.08247381184192003</v>
      </c>
      <c r="BF524" s="329">
        <f t="shared" si="59"/>
        <v>0.9072119302611201</v>
      </c>
      <c r="BG524" s="374">
        <f t="shared" si="58"/>
        <v>9.0721193026112</v>
      </c>
      <c r="BH524" s="329">
        <f t="shared" si="60"/>
        <v>19.1521193026112</v>
      </c>
    </row>
    <row r="525" spans="53:60" ht="12.75">
      <c r="BA525" s="254">
        <f t="shared" si="55"/>
        <v>19.204885752600003</v>
      </c>
      <c r="BB525" s="324">
        <v>505</v>
      </c>
      <c r="BC525" s="329">
        <f t="shared" si="54"/>
        <v>10.1</v>
      </c>
      <c r="BD525" s="329">
        <f t="shared" si="56"/>
        <v>0.8277168866000003</v>
      </c>
      <c r="BE525" s="329">
        <f t="shared" si="57"/>
        <v>0.08277168866</v>
      </c>
      <c r="BF525" s="329">
        <f t="shared" si="59"/>
        <v>0.9104885752600003</v>
      </c>
      <c r="BG525" s="374">
        <f t="shared" si="58"/>
        <v>9.104885752600003</v>
      </c>
      <c r="BH525" s="329">
        <f t="shared" si="60"/>
        <v>19.204885752600003</v>
      </c>
    </row>
    <row r="526" spans="53:60" ht="12.75">
      <c r="BA526" s="254">
        <f t="shared" si="55"/>
        <v>19.257864845612804</v>
      </c>
      <c r="BB526" s="324">
        <v>506</v>
      </c>
      <c r="BC526" s="329">
        <f t="shared" si="54"/>
        <v>10.120000000000001</v>
      </c>
      <c r="BD526" s="329">
        <f t="shared" si="56"/>
        <v>0.8307149859648003</v>
      </c>
      <c r="BE526" s="329">
        <f t="shared" si="57"/>
        <v>0.08307149859647998</v>
      </c>
      <c r="BF526" s="329">
        <f t="shared" si="59"/>
        <v>0.9137864845612803</v>
      </c>
      <c r="BG526" s="374">
        <f t="shared" si="58"/>
        <v>9.137864845612803</v>
      </c>
      <c r="BH526" s="329">
        <f t="shared" si="60"/>
        <v>19.257864845612804</v>
      </c>
    </row>
    <row r="527" spans="53:60" ht="12.75">
      <c r="BA527" s="254">
        <f t="shared" si="55"/>
        <v>19.3110574932944</v>
      </c>
      <c r="BB527" s="324">
        <v>507</v>
      </c>
      <c r="BC527" s="329">
        <f t="shared" si="54"/>
        <v>10.14</v>
      </c>
      <c r="BD527" s="329">
        <f t="shared" si="56"/>
        <v>0.8337324993904</v>
      </c>
      <c r="BE527" s="329">
        <f t="shared" si="57"/>
        <v>0.08337324993904001</v>
      </c>
      <c r="BF527" s="329">
        <f t="shared" si="59"/>
        <v>0.91710574932944</v>
      </c>
      <c r="BG527" s="374">
        <f t="shared" si="58"/>
        <v>9.1710574932944</v>
      </c>
      <c r="BH527" s="329">
        <f t="shared" si="60"/>
        <v>19.3110574932944</v>
      </c>
    </row>
    <row r="528" spans="53:60" ht="12.75">
      <c r="BA528" s="254">
        <f t="shared" si="55"/>
        <v>19.3644646072896</v>
      </c>
      <c r="BB528" s="324">
        <v>508</v>
      </c>
      <c r="BC528" s="329">
        <f t="shared" si="54"/>
        <v>10.16</v>
      </c>
      <c r="BD528" s="329">
        <f t="shared" si="56"/>
        <v>0.8367695097536002</v>
      </c>
      <c r="BE528" s="329">
        <f t="shared" si="57"/>
        <v>0.08367695097536003</v>
      </c>
      <c r="BF528" s="329">
        <f t="shared" si="59"/>
        <v>0.9204464607289602</v>
      </c>
      <c r="BG528" s="374">
        <f t="shared" si="58"/>
        <v>9.204464607289601</v>
      </c>
      <c r="BH528" s="329">
        <f t="shared" si="60"/>
        <v>19.3644646072896</v>
      </c>
    </row>
    <row r="529" spans="53:60" ht="12.75">
      <c r="BA529" s="254">
        <f t="shared" si="55"/>
        <v>19.4180870992432</v>
      </c>
      <c r="BB529" s="324">
        <v>509</v>
      </c>
      <c r="BC529" s="329">
        <f t="shared" si="54"/>
        <v>10.18</v>
      </c>
      <c r="BD529" s="329">
        <f t="shared" si="56"/>
        <v>0.8398260999311998</v>
      </c>
      <c r="BE529" s="329">
        <f t="shared" si="57"/>
        <v>0.08398260999312</v>
      </c>
      <c r="BF529" s="329">
        <f t="shared" si="59"/>
        <v>0.9238087099243198</v>
      </c>
      <c r="BG529" s="374">
        <f t="shared" si="58"/>
        <v>9.238087099243199</v>
      </c>
      <c r="BH529" s="329">
        <f t="shared" si="60"/>
        <v>19.4180870992432</v>
      </c>
    </row>
    <row r="530" spans="53:60" ht="12.75">
      <c r="BA530" s="254">
        <f t="shared" si="55"/>
        <v>19.4719258808</v>
      </c>
      <c r="BB530" s="324">
        <v>510</v>
      </c>
      <c r="BC530" s="329">
        <f t="shared" si="54"/>
        <v>10.200000000000001</v>
      </c>
      <c r="BD530" s="329">
        <f t="shared" si="56"/>
        <v>0.8429023528</v>
      </c>
      <c r="BE530" s="329">
        <f t="shared" si="57"/>
        <v>0.08429023528000006</v>
      </c>
      <c r="BF530" s="329">
        <f t="shared" si="59"/>
        <v>0.92719258808</v>
      </c>
      <c r="BG530" s="374">
        <f t="shared" si="58"/>
        <v>9.271925880800001</v>
      </c>
      <c r="BH530" s="329">
        <f t="shared" si="60"/>
        <v>19.4719258808</v>
      </c>
    </row>
    <row r="531" spans="53:60" ht="12.75">
      <c r="BA531" s="254">
        <f t="shared" si="55"/>
        <v>19.525981863604805</v>
      </c>
      <c r="BB531" s="324">
        <v>511</v>
      </c>
      <c r="BC531" s="329">
        <f t="shared" si="54"/>
        <v>10.22</v>
      </c>
      <c r="BD531" s="329">
        <f t="shared" si="56"/>
        <v>0.8459983512368004</v>
      </c>
      <c r="BE531" s="329">
        <f t="shared" si="57"/>
        <v>0.08459983512368004</v>
      </c>
      <c r="BF531" s="329">
        <f t="shared" si="59"/>
        <v>0.9305981863604805</v>
      </c>
      <c r="BG531" s="374">
        <f t="shared" si="58"/>
        <v>9.305981863604805</v>
      </c>
      <c r="BH531" s="329">
        <f t="shared" si="60"/>
        <v>19.525981863604805</v>
      </c>
    </row>
    <row r="532" spans="53:60" ht="12.75">
      <c r="BA532" s="254">
        <f t="shared" si="55"/>
        <v>19.580255959302402</v>
      </c>
      <c r="BB532" s="324">
        <v>512</v>
      </c>
      <c r="BC532" s="329">
        <f aca="true" t="shared" si="61" ref="BC532:BC595">BB532*$BB$18</f>
        <v>10.24</v>
      </c>
      <c r="BD532" s="329">
        <f t="shared" si="56"/>
        <v>0.8491141781184001</v>
      </c>
      <c r="BE532" s="329">
        <f t="shared" si="57"/>
        <v>0.08491141781184004</v>
      </c>
      <c r="BF532" s="329">
        <f t="shared" si="59"/>
        <v>0.9340255959302401</v>
      </c>
      <c r="BG532" s="374">
        <f t="shared" si="58"/>
        <v>9.340255959302402</v>
      </c>
      <c r="BH532" s="329">
        <f t="shared" si="60"/>
        <v>19.580255959302402</v>
      </c>
    </row>
    <row r="533" spans="53:60" ht="12.75">
      <c r="BA533" s="254">
        <f aca="true" t="shared" si="62" ref="BA533:BA596">BH533</f>
        <v>19.6347490795376</v>
      </c>
      <c r="BB533" s="324">
        <v>513</v>
      </c>
      <c r="BC533" s="329">
        <f t="shared" si="61"/>
        <v>10.26</v>
      </c>
      <c r="BD533" s="329">
        <f aca="true" t="shared" si="63" ref="BD533:BD596">$BD$8*BC533^3+$BD$9*BC533^2+$BD$10*BC533+$BD$11</f>
        <v>0.8522499163216001</v>
      </c>
      <c r="BE533" s="329">
        <f aca="true" t="shared" si="64" ref="BE533:BE596">$BG$8*BC533^3+$BG$9*BC533^2+$BG$10*BC533+$BG$11</f>
        <v>0.08522499163216003</v>
      </c>
      <c r="BF533" s="329">
        <f t="shared" si="59"/>
        <v>0.9374749079537601</v>
      </c>
      <c r="BG533" s="374">
        <f t="shared" si="58"/>
        <v>9.374749079537601</v>
      </c>
      <c r="BH533" s="329">
        <f t="shared" si="60"/>
        <v>19.6347490795376</v>
      </c>
    </row>
    <row r="534" spans="53:60" ht="12.75">
      <c r="BA534" s="254">
        <f t="shared" si="62"/>
        <v>19.6894621359552</v>
      </c>
      <c r="BB534" s="324">
        <v>514</v>
      </c>
      <c r="BC534" s="329">
        <f t="shared" si="61"/>
        <v>10.28</v>
      </c>
      <c r="BD534" s="329">
        <f t="shared" si="63"/>
        <v>0.8554056487232001</v>
      </c>
      <c r="BE534" s="329">
        <f t="shared" si="64"/>
        <v>0.08554056487232</v>
      </c>
      <c r="BF534" s="329">
        <f t="shared" si="59"/>
        <v>0.9409462135955201</v>
      </c>
      <c r="BG534" s="374">
        <f t="shared" si="58"/>
        <v>9.4094621359552</v>
      </c>
      <c r="BH534" s="329">
        <f t="shared" si="60"/>
        <v>19.6894621359552</v>
      </c>
    </row>
    <row r="535" spans="53:60" ht="12.75">
      <c r="BA535" s="254">
        <f t="shared" si="62"/>
        <v>19.744396040200005</v>
      </c>
      <c r="BB535" s="324">
        <v>515</v>
      </c>
      <c r="BC535" s="329">
        <f t="shared" si="61"/>
        <v>10.3</v>
      </c>
      <c r="BD535" s="329">
        <f t="shared" si="63"/>
        <v>0.8585814582000003</v>
      </c>
      <c r="BE535" s="329">
        <f t="shared" si="64"/>
        <v>0.08585814582000005</v>
      </c>
      <c r="BF535" s="329">
        <f t="shared" si="59"/>
        <v>0.9444396040200004</v>
      </c>
      <c r="BG535" s="374">
        <f t="shared" si="58"/>
        <v>9.444396040200004</v>
      </c>
      <c r="BH535" s="329">
        <f t="shared" si="60"/>
        <v>19.744396040200005</v>
      </c>
    </row>
    <row r="536" spans="53:60" ht="12.75">
      <c r="BA536" s="254">
        <f t="shared" si="62"/>
        <v>19.799551703916798</v>
      </c>
      <c r="BB536" s="324">
        <v>516</v>
      </c>
      <c r="BC536" s="329">
        <f t="shared" si="61"/>
        <v>10.32</v>
      </c>
      <c r="BD536" s="329">
        <f t="shared" si="63"/>
        <v>0.8617774276287998</v>
      </c>
      <c r="BE536" s="329">
        <f t="shared" si="64"/>
        <v>0.08617774276288</v>
      </c>
      <c r="BF536" s="329">
        <f t="shared" si="59"/>
        <v>0.9479551703916799</v>
      </c>
      <c r="BG536" s="374">
        <f t="shared" si="58"/>
        <v>9.4795517039168</v>
      </c>
      <c r="BH536" s="329">
        <f t="shared" si="60"/>
        <v>19.799551703916798</v>
      </c>
    </row>
    <row r="537" spans="53:60" ht="12.75">
      <c r="BA537" s="254">
        <f t="shared" si="62"/>
        <v>19.854930038750396</v>
      </c>
      <c r="BB537" s="324">
        <v>517</v>
      </c>
      <c r="BC537" s="329">
        <f t="shared" si="61"/>
        <v>10.34</v>
      </c>
      <c r="BD537" s="329">
        <f t="shared" si="63"/>
        <v>0.8649936398863999</v>
      </c>
      <c r="BE537" s="329">
        <f t="shared" si="64"/>
        <v>0.08649936398864001</v>
      </c>
      <c r="BF537" s="329">
        <f t="shared" si="59"/>
        <v>0.9514930038750399</v>
      </c>
      <c r="BG537" s="374">
        <f t="shared" si="58"/>
        <v>9.514930038750398</v>
      </c>
      <c r="BH537" s="329">
        <f t="shared" si="60"/>
        <v>19.854930038750396</v>
      </c>
    </row>
    <row r="538" spans="53:60" ht="12.75">
      <c r="BA538" s="254">
        <f t="shared" si="62"/>
        <v>19.9105319563456</v>
      </c>
      <c r="BB538" s="324">
        <v>518</v>
      </c>
      <c r="BC538" s="329">
        <f t="shared" si="61"/>
        <v>10.36</v>
      </c>
      <c r="BD538" s="329">
        <f t="shared" si="63"/>
        <v>0.8682301778495999</v>
      </c>
      <c r="BE538" s="329">
        <f t="shared" si="64"/>
        <v>0.08682301778496</v>
      </c>
      <c r="BF538" s="329">
        <f t="shared" si="59"/>
        <v>0.9550531956345599</v>
      </c>
      <c r="BG538" s="374">
        <f t="shared" si="58"/>
        <v>9.5505319563456</v>
      </c>
      <c r="BH538" s="329">
        <f t="shared" si="60"/>
        <v>19.9105319563456</v>
      </c>
    </row>
    <row r="539" spans="53:60" ht="12.75">
      <c r="BA539" s="254">
        <f t="shared" si="62"/>
        <v>19.966358368347205</v>
      </c>
      <c r="BB539" s="324">
        <v>519</v>
      </c>
      <c r="BC539" s="329">
        <f t="shared" si="61"/>
        <v>10.38</v>
      </c>
      <c r="BD539" s="329">
        <f t="shared" si="63"/>
        <v>0.8714871243952004</v>
      </c>
      <c r="BE539" s="329">
        <f t="shared" si="64"/>
        <v>0.08714871243952003</v>
      </c>
      <c r="BF539" s="329">
        <f t="shared" si="59"/>
        <v>0.9586358368347204</v>
      </c>
      <c r="BG539" s="374">
        <f t="shared" si="58"/>
        <v>9.586358368347204</v>
      </c>
      <c r="BH539" s="329">
        <f t="shared" si="60"/>
        <v>19.966358368347205</v>
      </c>
    </row>
    <row r="540" spans="53:60" ht="12.75">
      <c r="BA540" s="254">
        <f t="shared" si="62"/>
        <v>20.022410186400005</v>
      </c>
      <c r="BB540" s="324">
        <v>520</v>
      </c>
      <c r="BC540" s="329">
        <f t="shared" si="61"/>
        <v>10.4</v>
      </c>
      <c r="BD540" s="329">
        <f t="shared" si="63"/>
        <v>0.8747645624000006</v>
      </c>
      <c r="BE540" s="329">
        <f t="shared" si="64"/>
        <v>0.08747645624000004</v>
      </c>
      <c r="BF540" s="329">
        <f t="shared" si="59"/>
        <v>0.9622410186400006</v>
      </c>
      <c r="BG540" s="374">
        <f t="shared" si="58"/>
        <v>9.622410186400005</v>
      </c>
      <c r="BH540" s="329">
        <f t="shared" si="60"/>
        <v>20.022410186400005</v>
      </c>
    </row>
    <row r="541" spans="53:60" ht="12.75">
      <c r="BA541" s="254">
        <f t="shared" si="62"/>
        <v>20.0786883221488</v>
      </c>
      <c r="BB541" s="324">
        <v>521</v>
      </c>
      <c r="BC541" s="329">
        <f t="shared" si="61"/>
        <v>10.42</v>
      </c>
      <c r="BD541" s="329">
        <f t="shared" si="63"/>
        <v>0.8780625747408001</v>
      </c>
      <c r="BE541" s="329">
        <f t="shared" si="64"/>
        <v>0.08780625747408004</v>
      </c>
      <c r="BF541" s="329">
        <f t="shared" si="59"/>
        <v>0.9658688322148801</v>
      </c>
      <c r="BG541" s="374">
        <f t="shared" si="58"/>
        <v>9.658688322148802</v>
      </c>
      <c r="BH541" s="329">
        <f t="shared" si="60"/>
        <v>20.0786883221488</v>
      </c>
    </row>
    <row r="542" spans="53:60" ht="12.75">
      <c r="BA542" s="254">
        <f t="shared" si="62"/>
        <v>20.1351936872384</v>
      </c>
      <c r="BB542" s="324">
        <v>522</v>
      </c>
      <c r="BC542" s="329">
        <f t="shared" si="61"/>
        <v>10.44</v>
      </c>
      <c r="BD542" s="329">
        <f t="shared" si="63"/>
        <v>0.8813812442943999</v>
      </c>
      <c r="BE542" s="329">
        <f t="shared" si="64"/>
        <v>0.08813812442944004</v>
      </c>
      <c r="BF542" s="329">
        <f t="shared" si="59"/>
        <v>0.9695193687238399</v>
      </c>
      <c r="BG542" s="374">
        <f t="shared" si="58"/>
        <v>9.6951936872384</v>
      </c>
      <c r="BH542" s="329">
        <f t="shared" si="60"/>
        <v>20.1351936872384</v>
      </c>
    </row>
    <row r="543" spans="53:60" ht="12.75">
      <c r="BA543" s="254">
        <f t="shared" si="62"/>
        <v>20.1919271933136</v>
      </c>
      <c r="BB543" s="324">
        <v>523</v>
      </c>
      <c r="BC543" s="329">
        <f t="shared" si="61"/>
        <v>10.46</v>
      </c>
      <c r="BD543" s="329">
        <f t="shared" si="63"/>
        <v>0.8847206539375999</v>
      </c>
      <c r="BE543" s="329">
        <f t="shared" si="64"/>
        <v>0.08847206539376</v>
      </c>
      <c r="BF543" s="329">
        <f t="shared" si="59"/>
        <v>0.9731927193313599</v>
      </c>
      <c r="BG543" s="374">
        <f t="shared" si="58"/>
        <v>9.731927193313599</v>
      </c>
      <c r="BH543" s="329">
        <f t="shared" si="60"/>
        <v>20.1919271933136</v>
      </c>
    </row>
    <row r="544" spans="53:60" ht="12.75">
      <c r="BA544" s="254">
        <f t="shared" si="62"/>
        <v>20.248889752019206</v>
      </c>
      <c r="BB544" s="324">
        <v>524</v>
      </c>
      <c r="BC544" s="329">
        <f t="shared" si="61"/>
        <v>10.48</v>
      </c>
      <c r="BD544" s="329">
        <f t="shared" si="63"/>
        <v>0.8880808865472006</v>
      </c>
      <c r="BE544" s="329">
        <f t="shared" si="64"/>
        <v>0.08880808865472005</v>
      </c>
      <c r="BF544" s="329">
        <f t="shared" si="59"/>
        <v>0.9768889752019206</v>
      </c>
      <c r="BG544" s="374">
        <f t="shared" si="58"/>
        <v>9.768889752019206</v>
      </c>
      <c r="BH544" s="329">
        <f t="shared" si="60"/>
        <v>20.248889752019206</v>
      </c>
    </row>
    <row r="545" spans="53:60" ht="12.75">
      <c r="BA545" s="254">
        <f t="shared" si="62"/>
        <v>20.306082275</v>
      </c>
      <c r="BB545" s="324">
        <v>525</v>
      </c>
      <c r="BC545" s="329">
        <f t="shared" si="61"/>
        <v>10.5</v>
      </c>
      <c r="BD545" s="329">
        <f t="shared" si="63"/>
        <v>0.8914620250000002</v>
      </c>
      <c r="BE545" s="329">
        <f t="shared" si="64"/>
        <v>0.08914620250000001</v>
      </c>
      <c r="BF545" s="329">
        <f t="shared" si="59"/>
        <v>0.9806082275000002</v>
      </c>
      <c r="BG545" s="374">
        <f t="shared" si="58"/>
        <v>9.806082275000001</v>
      </c>
      <c r="BH545" s="329">
        <f t="shared" si="60"/>
        <v>20.306082275</v>
      </c>
    </row>
    <row r="546" spans="53:60" ht="12.75">
      <c r="BA546" s="254">
        <f t="shared" si="62"/>
        <v>20.3635056739008</v>
      </c>
      <c r="BB546" s="324">
        <v>526</v>
      </c>
      <c r="BC546" s="329">
        <f t="shared" si="61"/>
        <v>10.52</v>
      </c>
      <c r="BD546" s="329">
        <f t="shared" si="63"/>
        <v>0.8948641521727999</v>
      </c>
      <c r="BE546" s="329">
        <f t="shared" si="64"/>
        <v>0.08948641521728003</v>
      </c>
      <c r="BF546" s="329">
        <f t="shared" si="59"/>
        <v>0.98435056739008</v>
      </c>
      <c r="BG546" s="374">
        <f t="shared" si="58"/>
        <v>9.8435056739008</v>
      </c>
      <c r="BH546" s="329">
        <f t="shared" si="60"/>
        <v>20.3635056739008</v>
      </c>
    </row>
    <row r="547" spans="53:60" ht="12.75">
      <c r="BA547" s="254">
        <f t="shared" si="62"/>
        <v>20.421160860366406</v>
      </c>
      <c r="BB547" s="324">
        <v>527</v>
      </c>
      <c r="BC547" s="329">
        <f t="shared" si="61"/>
        <v>10.540000000000001</v>
      </c>
      <c r="BD547" s="329">
        <f t="shared" si="63"/>
        <v>0.8982873509424002</v>
      </c>
      <c r="BE547" s="329">
        <f t="shared" si="64"/>
        <v>0.08982873509424001</v>
      </c>
      <c r="BF547" s="329">
        <f t="shared" si="59"/>
        <v>0.9881160860366403</v>
      </c>
      <c r="BG547" s="374">
        <f t="shared" si="58"/>
        <v>9.881160860366403</v>
      </c>
      <c r="BH547" s="329">
        <f t="shared" si="60"/>
        <v>20.421160860366406</v>
      </c>
    </row>
    <row r="548" spans="53:60" ht="12.75">
      <c r="BA548" s="254">
        <f t="shared" si="62"/>
        <v>20.4790487460416</v>
      </c>
      <c r="BB548" s="324">
        <v>528</v>
      </c>
      <c r="BC548" s="329">
        <f t="shared" si="61"/>
        <v>10.56</v>
      </c>
      <c r="BD548" s="329">
        <f t="shared" si="63"/>
        <v>0.9017317041856</v>
      </c>
      <c r="BE548" s="329">
        <f t="shared" si="64"/>
        <v>0.09017317041856</v>
      </c>
      <c r="BF548" s="329">
        <f t="shared" si="59"/>
        <v>0.99190487460416</v>
      </c>
      <c r="BG548" s="374">
        <f t="shared" si="58"/>
        <v>9.9190487460416</v>
      </c>
      <c r="BH548" s="329">
        <f t="shared" si="60"/>
        <v>20.4790487460416</v>
      </c>
    </row>
    <row r="549" spans="53:60" ht="12.75">
      <c r="BA549" s="254">
        <f t="shared" si="62"/>
        <v>20.5371702425712</v>
      </c>
      <c r="BB549" s="324">
        <v>529</v>
      </c>
      <c r="BC549" s="329">
        <f t="shared" si="61"/>
        <v>10.58</v>
      </c>
      <c r="BD549" s="329">
        <f t="shared" si="63"/>
        <v>0.9051972947792001</v>
      </c>
      <c r="BE549" s="329">
        <f t="shared" si="64"/>
        <v>0.09051972947791999</v>
      </c>
      <c r="BF549" s="329">
        <f t="shared" si="59"/>
        <v>0.99571702425712</v>
      </c>
      <c r="BG549" s="374">
        <f t="shared" si="58"/>
        <v>9.9571702425712</v>
      </c>
      <c r="BH549" s="329">
        <f t="shared" si="60"/>
        <v>20.5371702425712</v>
      </c>
    </row>
    <row r="550" spans="53:60" ht="12.75">
      <c r="BA550" s="254">
        <f t="shared" si="62"/>
        <v>20.5955262616</v>
      </c>
      <c r="BB550" s="324">
        <v>530</v>
      </c>
      <c r="BC550" s="329">
        <f t="shared" si="61"/>
        <v>10.6</v>
      </c>
      <c r="BD550" s="329">
        <f t="shared" si="63"/>
        <v>0.9086842055999999</v>
      </c>
      <c r="BE550" s="329">
        <f t="shared" si="64"/>
        <v>0.09086842055999998</v>
      </c>
      <c r="BF550" s="329">
        <f t="shared" si="59"/>
        <v>0.9995526261599998</v>
      </c>
      <c r="BG550" s="374">
        <f t="shared" si="58"/>
        <v>9.995526261599998</v>
      </c>
      <c r="BH550" s="329">
        <f t="shared" si="60"/>
        <v>20.5955262616</v>
      </c>
    </row>
    <row r="551" spans="53:60" ht="12.75">
      <c r="BA551" s="254">
        <f t="shared" si="62"/>
        <v>20.654117714772802</v>
      </c>
      <c r="BB551" s="324">
        <v>531</v>
      </c>
      <c r="BC551" s="329">
        <f t="shared" si="61"/>
        <v>10.620000000000001</v>
      </c>
      <c r="BD551" s="329">
        <f t="shared" si="63"/>
        <v>0.9121925195248003</v>
      </c>
      <c r="BE551" s="329">
        <f t="shared" si="64"/>
        <v>0.09121925195248005</v>
      </c>
      <c r="BF551" s="329">
        <f t="shared" si="59"/>
        <v>1.0034117714772803</v>
      </c>
      <c r="BG551" s="374">
        <f t="shared" si="58"/>
        <v>10.034117714772803</v>
      </c>
      <c r="BH551" s="329">
        <f t="shared" si="60"/>
        <v>20.654117714772802</v>
      </c>
    </row>
    <row r="552" spans="53:60" ht="12.75">
      <c r="BA552" s="254">
        <f t="shared" si="62"/>
        <v>20.712945513734397</v>
      </c>
      <c r="BB552" s="324">
        <v>532</v>
      </c>
      <c r="BC552" s="329">
        <f t="shared" si="61"/>
        <v>10.64</v>
      </c>
      <c r="BD552" s="329">
        <f t="shared" si="63"/>
        <v>0.9157223194303997</v>
      </c>
      <c r="BE552" s="329">
        <f t="shared" si="64"/>
        <v>0.09157223194304003</v>
      </c>
      <c r="BF552" s="329">
        <f t="shared" si="59"/>
        <v>1.0072945513734397</v>
      </c>
      <c r="BG552" s="374">
        <f t="shared" si="58"/>
        <v>10.072945513734396</v>
      </c>
      <c r="BH552" s="329">
        <f t="shared" si="60"/>
        <v>20.712945513734397</v>
      </c>
    </row>
    <row r="553" spans="53:60" ht="12.75">
      <c r="BA553" s="254">
        <f t="shared" si="62"/>
        <v>20.772010570129602</v>
      </c>
      <c r="BB553" s="324">
        <v>533</v>
      </c>
      <c r="BC553" s="329">
        <f t="shared" si="61"/>
        <v>10.66</v>
      </c>
      <c r="BD553" s="329">
        <f t="shared" si="63"/>
        <v>0.9192736881936</v>
      </c>
      <c r="BE553" s="329">
        <f t="shared" si="64"/>
        <v>0.09192736881936005</v>
      </c>
      <c r="BF553" s="329">
        <f t="shared" si="59"/>
        <v>1.0112010570129601</v>
      </c>
      <c r="BG553" s="374">
        <f t="shared" si="58"/>
        <v>10.112010570129602</v>
      </c>
      <c r="BH553" s="329">
        <f t="shared" si="60"/>
        <v>20.772010570129602</v>
      </c>
    </row>
    <row r="554" spans="53:60" ht="12.75">
      <c r="BA554" s="254">
        <f t="shared" si="62"/>
        <v>20.8313137956032</v>
      </c>
      <c r="BB554" s="324">
        <v>534</v>
      </c>
      <c r="BC554" s="329">
        <f t="shared" si="61"/>
        <v>10.68</v>
      </c>
      <c r="BD554" s="329">
        <f t="shared" si="63"/>
        <v>0.9228467086912003</v>
      </c>
      <c r="BE554" s="329">
        <f t="shared" si="64"/>
        <v>0.09228467086912003</v>
      </c>
      <c r="BF554" s="329">
        <f t="shared" si="59"/>
        <v>1.0151313795603203</v>
      </c>
      <c r="BG554" s="374">
        <f t="shared" si="58"/>
        <v>10.151313795603203</v>
      </c>
      <c r="BH554" s="329">
        <f t="shared" si="60"/>
        <v>20.8313137956032</v>
      </c>
    </row>
    <row r="555" spans="53:60" ht="12.75">
      <c r="BA555" s="254">
        <f t="shared" si="62"/>
        <v>20.890856101799997</v>
      </c>
      <c r="BB555" s="324">
        <v>535</v>
      </c>
      <c r="BC555" s="329">
        <f t="shared" si="61"/>
        <v>10.700000000000001</v>
      </c>
      <c r="BD555" s="329">
        <f t="shared" si="63"/>
        <v>0.9264414637999999</v>
      </c>
      <c r="BE555" s="329">
        <f t="shared" si="64"/>
        <v>0.09264414638</v>
      </c>
      <c r="BF555" s="329">
        <f t="shared" si="59"/>
        <v>1.0190856101799999</v>
      </c>
      <c r="BG555" s="374">
        <f t="shared" si="58"/>
        <v>10.190856101799998</v>
      </c>
      <c r="BH555" s="329">
        <f t="shared" si="60"/>
        <v>20.890856101799997</v>
      </c>
    </row>
    <row r="556" spans="53:60" ht="12.75">
      <c r="BA556" s="254">
        <f t="shared" si="62"/>
        <v>20.950638400364802</v>
      </c>
      <c r="BB556" s="324">
        <v>536</v>
      </c>
      <c r="BC556" s="329">
        <f t="shared" si="61"/>
        <v>10.72</v>
      </c>
      <c r="BD556" s="329">
        <f t="shared" si="63"/>
        <v>0.9300580363968002</v>
      </c>
      <c r="BE556" s="329">
        <f t="shared" si="64"/>
        <v>0.09300580363968004</v>
      </c>
      <c r="BF556" s="329">
        <f t="shared" si="59"/>
        <v>1.0230638400364802</v>
      </c>
      <c r="BG556" s="374">
        <f aca="true" t="shared" si="65" ref="BG556:BG619">$G$20*BF556</f>
        <v>10.230638400364802</v>
      </c>
      <c r="BH556" s="329">
        <f t="shared" si="60"/>
        <v>20.950638400364802</v>
      </c>
    </row>
    <row r="557" spans="53:60" ht="12.75">
      <c r="BA557" s="254">
        <f t="shared" si="62"/>
        <v>21.0106616029424</v>
      </c>
      <c r="BB557" s="324">
        <v>537</v>
      </c>
      <c r="BC557" s="329">
        <f t="shared" si="61"/>
        <v>10.74</v>
      </c>
      <c r="BD557" s="329">
        <f t="shared" si="63"/>
        <v>0.9336965093583999</v>
      </c>
      <c r="BE557" s="329">
        <f t="shared" si="64"/>
        <v>0.09336965093584</v>
      </c>
      <c r="BF557" s="329">
        <f t="shared" si="59"/>
        <v>1.02706616029424</v>
      </c>
      <c r="BG557" s="374">
        <f t="shared" si="65"/>
        <v>10.270661602942399</v>
      </c>
      <c r="BH557" s="329">
        <f t="shared" si="60"/>
        <v>21.0106616029424</v>
      </c>
    </row>
    <row r="558" spans="53:60" ht="12.75">
      <c r="BA558" s="254">
        <f t="shared" si="62"/>
        <v>21.0709266211776</v>
      </c>
      <c r="BB558" s="324">
        <v>538</v>
      </c>
      <c r="BC558" s="329">
        <f t="shared" si="61"/>
        <v>10.76</v>
      </c>
      <c r="BD558" s="329">
        <f t="shared" si="63"/>
        <v>0.9373569655616</v>
      </c>
      <c r="BE558" s="329">
        <f t="shared" si="64"/>
        <v>0.09373569655615997</v>
      </c>
      <c r="BF558" s="329">
        <f t="shared" si="59"/>
        <v>1.0310926621177599</v>
      </c>
      <c r="BG558" s="374">
        <f t="shared" si="65"/>
        <v>10.310926621177599</v>
      </c>
      <c r="BH558" s="329">
        <f t="shared" si="60"/>
        <v>21.0709266211776</v>
      </c>
    </row>
    <row r="559" spans="53:60" ht="12.75">
      <c r="BA559" s="254">
        <f t="shared" si="62"/>
        <v>21.1314343667152</v>
      </c>
      <c r="BB559" s="324">
        <v>539</v>
      </c>
      <c r="BC559" s="329">
        <f t="shared" si="61"/>
        <v>10.78</v>
      </c>
      <c r="BD559" s="329">
        <f t="shared" si="63"/>
        <v>0.9410394878832001</v>
      </c>
      <c r="BE559" s="329">
        <f t="shared" si="64"/>
        <v>0.09410394878832005</v>
      </c>
      <c r="BF559" s="329">
        <f t="shared" si="59"/>
        <v>1.0351434366715202</v>
      </c>
      <c r="BG559" s="374">
        <f t="shared" si="65"/>
        <v>10.351434366715202</v>
      </c>
      <c r="BH559" s="329">
        <f t="shared" si="60"/>
        <v>21.1314343667152</v>
      </c>
    </row>
    <row r="560" spans="53:60" ht="12.75">
      <c r="BA560" s="254">
        <f t="shared" si="62"/>
        <v>21.1921857512</v>
      </c>
      <c r="BB560" s="324">
        <v>540</v>
      </c>
      <c r="BC560" s="329">
        <f t="shared" si="61"/>
        <v>10.8</v>
      </c>
      <c r="BD560" s="329">
        <f t="shared" si="63"/>
        <v>0.9447441592</v>
      </c>
      <c r="BE560" s="329">
        <f t="shared" si="64"/>
        <v>0.09447441592000001</v>
      </c>
      <c r="BF560" s="329">
        <f t="shared" si="59"/>
        <v>1.03921857512</v>
      </c>
      <c r="BG560" s="374">
        <f t="shared" si="65"/>
        <v>10.3921857512</v>
      </c>
      <c r="BH560" s="329">
        <f t="shared" si="60"/>
        <v>21.1921857512</v>
      </c>
    </row>
    <row r="561" spans="53:60" ht="12.75">
      <c r="BA561" s="254">
        <f t="shared" si="62"/>
        <v>21.253181686276804</v>
      </c>
      <c r="BB561" s="324">
        <v>541</v>
      </c>
      <c r="BC561" s="329">
        <f t="shared" si="61"/>
        <v>10.82</v>
      </c>
      <c r="BD561" s="329">
        <f t="shared" si="63"/>
        <v>0.9484710623888005</v>
      </c>
      <c r="BE561" s="329">
        <f t="shared" si="64"/>
        <v>0.09484710623888</v>
      </c>
      <c r="BF561" s="329">
        <f t="shared" si="59"/>
        <v>1.0433181686276805</v>
      </c>
      <c r="BG561" s="374">
        <f t="shared" si="65"/>
        <v>10.433181686276804</v>
      </c>
      <c r="BH561" s="329">
        <f t="shared" si="60"/>
        <v>21.253181686276804</v>
      </c>
    </row>
    <row r="562" spans="53:60" ht="12.75">
      <c r="BA562" s="254">
        <f t="shared" si="62"/>
        <v>21.3144230835904</v>
      </c>
      <c r="BB562" s="324">
        <v>542</v>
      </c>
      <c r="BC562" s="329">
        <f t="shared" si="61"/>
        <v>10.84</v>
      </c>
      <c r="BD562" s="329">
        <f t="shared" si="63"/>
        <v>0.9522202803263996</v>
      </c>
      <c r="BE562" s="329">
        <f t="shared" si="64"/>
        <v>0.09522202803264003</v>
      </c>
      <c r="BF562" s="329">
        <f t="shared" si="59"/>
        <v>1.0474423083590396</v>
      </c>
      <c r="BG562" s="374">
        <f t="shared" si="65"/>
        <v>10.474423083590397</v>
      </c>
      <c r="BH562" s="329">
        <f t="shared" si="60"/>
        <v>21.3144230835904</v>
      </c>
    </row>
    <row r="563" spans="53:60" ht="12.75">
      <c r="BA563" s="254">
        <f t="shared" si="62"/>
        <v>21.375910854785598</v>
      </c>
      <c r="BB563" s="324">
        <v>543</v>
      </c>
      <c r="BC563" s="329">
        <f t="shared" si="61"/>
        <v>10.86</v>
      </c>
      <c r="BD563" s="329">
        <f t="shared" si="63"/>
        <v>0.9559918958896</v>
      </c>
      <c r="BE563" s="329">
        <f t="shared" si="64"/>
        <v>0.09559918958896</v>
      </c>
      <c r="BF563" s="329">
        <f t="shared" si="59"/>
        <v>1.05159108547856</v>
      </c>
      <c r="BG563" s="374">
        <f t="shared" si="65"/>
        <v>10.515910854785599</v>
      </c>
      <c r="BH563" s="329">
        <f t="shared" si="60"/>
        <v>21.375910854785598</v>
      </c>
    </row>
    <row r="564" spans="53:60" ht="12.75">
      <c r="BA564" s="254">
        <f t="shared" si="62"/>
        <v>21.437645911507204</v>
      </c>
      <c r="BB564" s="324">
        <v>544</v>
      </c>
      <c r="BC564" s="329">
        <f t="shared" si="61"/>
        <v>10.88</v>
      </c>
      <c r="BD564" s="329">
        <f t="shared" si="63"/>
        <v>0.9597859919552004</v>
      </c>
      <c r="BE564" s="329">
        <f t="shared" si="64"/>
        <v>0.09597859919552003</v>
      </c>
      <c r="BF564" s="329">
        <f t="shared" si="59"/>
        <v>1.0557645911507205</v>
      </c>
      <c r="BG564" s="374">
        <f t="shared" si="65"/>
        <v>10.557645911507205</v>
      </c>
      <c r="BH564" s="329">
        <f t="shared" si="60"/>
        <v>21.437645911507204</v>
      </c>
    </row>
    <row r="565" spans="53:60" ht="12.75">
      <c r="BA565" s="254">
        <f t="shared" si="62"/>
        <v>21.499629165400002</v>
      </c>
      <c r="BB565" s="324">
        <v>545</v>
      </c>
      <c r="BC565" s="329">
        <f t="shared" si="61"/>
        <v>10.9</v>
      </c>
      <c r="BD565" s="329">
        <f t="shared" si="63"/>
        <v>0.9636026514000001</v>
      </c>
      <c r="BE565" s="329">
        <f t="shared" si="64"/>
        <v>0.09636026514000003</v>
      </c>
      <c r="BF565" s="329">
        <f t="shared" si="59"/>
        <v>1.0599629165400002</v>
      </c>
      <c r="BG565" s="374">
        <f t="shared" si="65"/>
        <v>10.599629165400001</v>
      </c>
      <c r="BH565" s="329">
        <f t="shared" si="60"/>
        <v>21.499629165400002</v>
      </c>
    </row>
    <row r="566" spans="53:60" ht="12.75">
      <c r="BA566" s="254">
        <f t="shared" si="62"/>
        <v>21.5618615281088</v>
      </c>
      <c r="BB566" s="324">
        <v>546</v>
      </c>
      <c r="BC566" s="329">
        <f t="shared" si="61"/>
        <v>10.92</v>
      </c>
      <c r="BD566" s="329">
        <f t="shared" si="63"/>
        <v>0.9674419571008</v>
      </c>
      <c r="BE566" s="329">
        <f t="shared" si="64"/>
        <v>0.09674419571008001</v>
      </c>
      <c r="BF566" s="329">
        <f t="shared" si="59"/>
        <v>1.06418615281088</v>
      </c>
      <c r="BG566" s="374">
        <f t="shared" si="65"/>
        <v>10.6418615281088</v>
      </c>
      <c r="BH566" s="329">
        <f t="shared" si="60"/>
        <v>21.5618615281088</v>
      </c>
    </row>
    <row r="567" spans="53:60" ht="12.75">
      <c r="BA567" s="254">
        <f t="shared" si="62"/>
        <v>21.624343911278395</v>
      </c>
      <c r="BB567" s="324">
        <v>547</v>
      </c>
      <c r="BC567" s="329">
        <f t="shared" si="61"/>
        <v>10.94</v>
      </c>
      <c r="BD567" s="329">
        <f t="shared" si="63"/>
        <v>0.9713039919343999</v>
      </c>
      <c r="BE567" s="329">
        <f t="shared" si="64"/>
        <v>0.09713039919344</v>
      </c>
      <c r="BF567" s="329">
        <f t="shared" si="59"/>
        <v>1.0684343911278398</v>
      </c>
      <c r="BG567" s="374">
        <f t="shared" si="65"/>
        <v>10.684343911278397</v>
      </c>
      <c r="BH567" s="329">
        <f t="shared" si="60"/>
        <v>21.624343911278395</v>
      </c>
    </row>
    <row r="568" spans="53:60" ht="12.75">
      <c r="BA568" s="254">
        <f t="shared" si="62"/>
        <v>21.687077226553605</v>
      </c>
      <c r="BB568" s="324">
        <v>548</v>
      </c>
      <c r="BC568" s="329">
        <f t="shared" si="61"/>
        <v>10.96</v>
      </c>
      <c r="BD568" s="329">
        <f t="shared" si="63"/>
        <v>0.9751888387776005</v>
      </c>
      <c r="BE568" s="329">
        <f t="shared" si="64"/>
        <v>0.09751888387776002</v>
      </c>
      <c r="BF568" s="329">
        <f aca="true" t="shared" si="66" ref="BF568:BF631">BD568+BE568</f>
        <v>1.0727077226553605</v>
      </c>
      <c r="BG568" s="374">
        <f t="shared" si="65"/>
        <v>10.727077226553606</v>
      </c>
      <c r="BH568" s="329">
        <f aca="true" t="shared" si="67" ref="BH568:BH631">BC568+BG568</f>
        <v>21.687077226553605</v>
      </c>
    </row>
    <row r="569" spans="53:60" ht="12.75">
      <c r="BA569" s="254">
        <f t="shared" si="62"/>
        <v>21.7500623855792</v>
      </c>
      <c r="BB569" s="324">
        <v>549</v>
      </c>
      <c r="BC569" s="329">
        <f t="shared" si="61"/>
        <v>10.98</v>
      </c>
      <c r="BD569" s="329">
        <f t="shared" si="63"/>
        <v>0.9790965805071999</v>
      </c>
      <c r="BE569" s="329">
        <f t="shared" si="64"/>
        <v>0.09790965805072004</v>
      </c>
      <c r="BF569" s="329">
        <f t="shared" si="66"/>
        <v>1.07700623855792</v>
      </c>
      <c r="BG569" s="374">
        <f t="shared" si="65"/>
        <v>10.7700623855792</v>
      </c>
      <c r="BH569" s="329">
        <f t="shared" si="67"/>
        <v>21.7500623855792</v>
      </c>
    </row>
    <row r="570" spans="53:60" ht="12.75">
      <c r="BA570" s="254">
        <f t="shared" si="62"/>
        <v>21.8133003</v>
      </c>
      <c r="BB570" s="324">
        <v>550</v>
      </c>
      <c r="BC570" s="329">
        <f t="shared" si="61"/>
        <v>11</v>
      </c>
      <c r="BD570" s="329">
        <f t="shared" si="63"/>
        <v>0.9830272999999999</v>
      </c>
      <c r="BE570" s="329">
        <f t="shared" si="64"/>
        <v>0.09830273000000005</v>
      </c>
      <c r="BF570" s="329">
        <f t="shared" si="66"/>
        <v>1.08133003</v>
      </c>
      <c r="BG570" s="374">
        <f t="shared" si="65"/>
        <v>10.8133003</v>
      </c>
      <c r="BH570" s="329">
        <f t="shared" si="67"/>
        <v>21.8133003</v>
      </c>
    </row>
    <row r="571" spans="53:60" ht="12.75">
      <c r="BA571" s="254">
        <f t="shared" si="62"/>
        <v>21.876791881460797</v>
      </c>
      <c r="BB571" s="324">
        <v>551</v>
      </c>
      <c r="BC571" s="329">
        <f t="shared" si="61"/>
        <v>11.02</v>
      </c>
      <c r="BD571" s="329">
        <f t="shared" si="63"/>
        <v>0.9869810801327997</v>
      </c>
      <c r="BE571" s="329">
        <f t="shared" si="64"/>
        <v>0.09869810801327998</v>
      </c>
      <c r="BF571" s="329">
        <f t="shared" si="66"/>
        <v>1.0856791881460797</v>
      </c>
      <c r="BG571" s="374">
        <f t="shared" si="65"/>
        <v>10.856791881460797</v>
      </c>
      <c r="BH571" s="329">
        <f t="shared" si="67"/>
        <v>21.876791881460797</v>
      </c>
    </row>
    <row r="572" spans="53:60" ht="12.75">
      <c r="BA572" s="254">
        <f t="shared" si="62"/>
        <v>21.940538041606402</v>
      </c>
      <c r="BB572" s="324">
        <v>552</v>
      </c>
      <c r="BC572" s="329">
        <f t="shared" si="61"/>
        <v>11.040000000000001</v>
      </c>
      <c r="BD572" s="329">
        <f t="shared" si="63"/>
        <v>0.9909580037824003</v>
      </c>
      <c r="BE572" s="329">
        <f t="shared" si="64"/>
        <v>0.09909580037824005</v>
      </c>
      <c r="BF572" s="329">
        <f t="shared" si="66"/>
        <v>1.0900538041606402</v>
      </c>
      <c r="BG572" s="374">
        <f t="shared" si="65"/>
        <v>10.900538041606403</v>
      </c>
      <c r="BH572" s="329">
        <f t="shared" si="67"/>
        <v>21.940538041606402</v>
      </c>
    </row>
    <row r="573" spans="53:60" ht="12.75">
      <c r="BA573" s="254">
        <f t="shared" si="62"/>
        <v>22.004539692081604</v>
      </c>
      <c r="BB573" s="324">
        <v>553</v>
      </c>
      <c r="BC573" s="329">
        <f t="shared" si="61"/>
        <v>11.06</v>
      </c>
      <c r="BD573" s="329">
        <f t="shared" si="63"/>
        <v>0.9949581538256004</v>
      </c>
      <c r="BE573" s="329">
        <f t="shared" si="64"/>
        <v>0.09949581538256001</v>
      </c>
      <c r="BF573" s="329">
        <f t="shared" si="66"/>
        <v>1.0944539692081603</v>
      </c>
      <c r="BG573" s="374">
        <f t="shared" si="65"/>
        <v>10.944539692081603</v>
      </c>
      <c r="BH573" s="329">
        <f t="shared" si="67"/>
        <v>22.004539692081604</v>
      </c>
    </row>
    <row r="574" spans="53:60" ht="12.75">
      <c r="BA574" s="254">
        <f t="shared" si="62"/>
        <v>22.068797744531203</v>
      </c>
      <c r="BB574" s="324">
        <v>554</v>
      </c>
      <c r="BC574" s="329">
        <f t="shared" si="61"/>
        <v>11.08</v>
      </c>
      <c r="BD574" s="329">
        <f t="shared" si="63"/>
        <v>0.9989816131392001</v>
      </c>
      <c r="BE574" s="329">
        <f t="shared" si="64"/>
        <v>0.09989816131392</v>
      </c>
      <c r="BF574" s="329">
        <f t="shared" si="66"/>
        <v>1.09887977445312</v>
      </c>
      <c r="BG574" s="374">
        <f t="shared" si="65"/>
        <v>10.988797744531201</v>
      </c>
      <c r="BH574" s="329">
        <f t="shared" si="67"/>
        <v>22.068797744531203</v>
      </c>
    </row>
    <row r="575" spans="53:60" ht="12.75">
      <c r="BA575" s="254">
        <f t="shared" si="62"/>
        <v>22.1333131106</v>
      </c>
      <c r="BB575" s="324">
        <v>555</v>
      </c>
      <c r="BC575" s="329">
        <f t="shared" si="61"/>
        <v>11.1</v>
      </c>
      <c r="BD575" s="329">
        <f t="shared" si="63"/>
        <v>1.0030284646</v>
      </c>
      <c r="BE575" s="329">
        <f t="shared" si="64"/>
        <v>0.10030284646</v>
      </c>
      <c r="BF575" s="329">
        <f t="shared" si="66"/>
        <v>1.10333131106</v>
      </c>
      <c r="BG575" s="374">
        <f t="shared" si="65"/>
        <v>11.0333131106</v>
      </c>
      <c r="BH575" s="329">
        <f t="shared" si="67"/>
        <v>22.1333131106</v>
      </c>
    </row>
    <row r="576" spans="53:60" ht="12.75">
      <c r="BA576" s="254">
        <f t="shared" si="62"/>
        <v>22.19808670193281</v>
      </c>
      <c r="BB576" s="324">
        <v>556</v>
      </c>
      <c r="BC576" s="329">
        <f t="shared" si="61"/>
        <v>11.120000000000001</v>
      </c>
      <c r="BD576" s="329">
        <f t="shared" si="63"/>
        <v>1.0070987910848006</v>
      </c>
      <c r="BE576" s="329">
        <f t="shared" si="64"/>
        <v>0.10070987910848005</v>
      </c>
      <c r="BF576" s="329">
        <f t="shared" si="66"/>
        <v>1.1078086701932806</v>
      </c>
      <c r="BG576" s="374">
        <f t="shared" si="65"/>
        <v>11.078086701932806</v>
      </c>
      <c r="BH576" s="329">
        <f t="shared" si="67"/>
        <v>22.19808670193281</v>
      </c>
    </row>
    <row r="577" spans="53:60" ht="12.75">
      <c r="BA577" s="254">
        <f t="shared" si="62"/>
        <v>22.263119430174402</v>
      </c>
      <c r="BB577" s="324">
        <v>557</v>
      </c>
      <c r="BC577" s="329">
        <f t="shared" si="61"/>
        <v>11.14</v>
      </c>
      <c r="BD577" s="329">
        <f t="shared" si="63"/>
        <v>1.0111926754704001</v>
      </c>
      <c r="BE577" s="329">
        <f t="shared" si="64"/>
        <v>0.10111926754704</v>
      </c>
      <c r="BF577" s="329">
        <f t="shared" si="66"/>
        <v>1.1123119430174402</v>
      </c>
      <c r="BG577" s="374">
        <f t="shared" si="65"/>
        <v>11.123119430174402</v>
      </c>
      <c r="BH577" s="329">
        <f t="shared" si="67"/>
        <v>22.263119430174402</v>
      </c>
    </row>
    <row r="578" spans="53:60" ht="12.75">
      <c r="BA578" s="254">
        <f t="shared" si="62"/>
        <v>22.328412206969602</v>
      </c>
      <c r="BB578" s="324">
        <v>558</v>
      </c>
      <c r="BC578" s="329">
        <f t="shared" si="61"/>
        <v>11.16</v>
      </c>
      <c r="BD578" s="329">
        <f t="shared" si="63"/>
        <v>1.0153102006336001</v>
      </c>
      <c r="BE578" s="329">
        <f t="shared" si="64"/>
        <v>0.10153102006336003</v>
      </c>
      <c r="BF578" s="329">
        <f t="shared" si="66"/>
        <v>1.1168412206969602</v>
      </c>
      <c r="BG578" s="374">
        <f t="shared" si="65"/>
        <v>11.168412206969602</v>
      </c>
      <c r="BH578" s="329">
        <f t="shared" si="67"/>
        <v>22.328412206969602</v>
      </c>
    </row>
    <row r="579" spans="53:60" ht="12.75">
      <c r="BA579" s="254">
        <f t="shared" si="62"/>
        <v>22.393965943963206</v>
      </c>
      <c r="BB579" s="324">
        <v>559</v>
      </c>
      <c r="BC579" s="329">
        <f t="shared" si="61"/>
        <v>11.18</v>
      </c>
      <c r="BD579" s="329">
        <f t="shared" si="63"/>
        <v>1.0194514494512006</v>
      </c>
      <c r="BE579" s="329">
        <f t="shared" si="64"/>
        <v>0.10194514494512001</v>
      </c>
      <c r="BF579" s="329">
        <f t="shared" si="66"/>
        <v>1.1213965943963207</v>
      </c>
      <c r="BG579" s="374">
        <f t="shared" si="65"/>
        <v>11.213965943963206</v>
      </c>
      <c r="BH579" s="329">
        <f t="shared" si="67"/>
        <v>22.393965943963206</v>
      </c>
    </row>
    <row r="580" spans="53:60" ht="12.75">
      <c r="BA580" s="254">
        <f t="shared" si="62"/>
        <v>22.459781552800003</v>
      </c>
      <c r="BB580" s="324">
        <v>560</v>
      </c>
      <c r="BC580" s="329">
        <f t="shared" si="61"/>
        <v>11.200000000000001</v>
      </c>
      <c r="BD580" s="329">
        <f t="shared" si="63"/>
        <v>1.0236165048000003</v>
      </c>
      <c r="BE580" s="329">
        <f t="shared" si="64"/>
        <v>0.10236165048</v>
      </c>
      <c r="BF580" s="329">
        <f t="shared" si="66"/>
        <v>1.1259781552800003</v>
      </c>
      <c r="BG580" s="374">
        <f t="shared" si="65"/>
        <v>11.259781552800003</v>
      </c>
      <c r="BH580" s="329">
        <f t="shared" si="67"/>
        <v>22.459781552800003</v>
      </c>
    </row>
    <row r="581" spans="53:60" ht="12.75">
      <c r="BA581" s="254">
        <f t="shared" si="62"/>
        <v>22.525859945124804</v>
      </c>
      <c r="BB581" s="324">
        <v>561</v>
      </c>
      <c r="BC581" s="329">
        <f t="shared" si="61"/>
        <v>11.22</v>
      </c>
      <c r="BD581" s="329">
        <f t="shared" si="63"/>
        <v>1.0278054495568003</v>
      </c>
      <c r="BE581" s="329">
        <f t="shared" si="64"/>
        <v>0.10278054495568002</v>
      </c>
      <c r="BF581" s="329">
        <f t="shared" si="66"/>
        <v>1.1305859945124803</v>
      </c>
      <c r="BG581" s="374">
        <f t="shared" si="65"/>
        <v>11.305859945124803</v>
      </c>
      <c r="BH581" s="329">
        <f t="shared" si="67"/>
        <v>22.525859945124804</v>
      </c>
    </row>
    <row r="582" spans="53:60" ht="12.75">
      <c r="BA582" s="254">
        <f t="shared" si="62"/>
        <v>22.5922020325824</v>
      </c>
      <c r="BB582" s="324">
        <v>562</v>
      </c>
      <c r="BC582" s="329">
        <f t="shared" si="61"/>
        <v>11.24</v>
      </c>
      <c r="BD582" s="329">
        <f t="shared" si="63"/>
        <v>1.0320183665983997</v>
      </c>
      <c r="BE582" s="329">
        <f t="shared" si="64"/>
        <v>0.10320183665984</v>
      </c>
      <c r="BF582" s="329">
        <f t="shared" si="66"/>
        <v>1.1352202032582397</v>
      </c>
      <c r="BG582" s="374">
        <f t="shared" si="65"/>
        <v>11.352202032582397</v>
      </c>
      <c r="BH582" s="329">
        <f t="shared" si="67"/>
        <v>22.5922020325824</v>
      </c>
    </row>
    <row r="583" spans="53:60" ht="12.75">
      <c r="BA583" s="254">
        <f t="shared" si="62"/>
        <v>22.658808726817597</v>
      </c>
      <c r="BB583" s="324">
        <v>563</v>
      </c>
      <c r="BC583" s="329">
        <f t="shared" si="61"/>
        <v>11.26</v>
      </c>
      <c r="BD583" s="329">
        <f t="shared" si="63"/>
        <v>1.0362553388016</v>
      </c>
      <c r="BE583" s="329">
        <f t="shared" si="64"/>
        <v>0.10362553388016</v>
      </c>
      <c r="BF583" s="329">
        <f t="shared" si="66"/>
        <v>1.13988087268176</v>
      </c>
      <c r="BG583" s="374">
        <f t="shared" si="65"/>
        <v>11.398808726817599</v>
      </c>
      <c r="BH583" s="329">
        <f t="shared" si="67"/>
        <v>22.658808726817597</v>
      </c>
    </row>
    <row r="584" spans="53:60" ht="12.75">
      <c r="BA584" s="254">
        <f t="shared" si="62"/>
        <v>22.725680939475204</v>
      </c>
      <c r="BB584" s="324">
        <v>564</v>
      </c>
      <c r="BC584" s="329">
        <f t="shared" si="61"/>
        <v>11.28</v>
      </c>
      <c r="BD584" s="329">
        <f t="shared" si="63"/>
        <v>1.0405164490432004</v>
      </c>
      <c r="BE584" s="329">
        <f t="shared" si="64"/>
        <v>0.10405164490431996</v>
      </c>
      <c r="BF584" s="329">
        <f t="shared" si="66"/>
        <v>1.1445680939475205</v>
      </c>
      <c r="BG584" s="374">
        <f t="shared" si="65"/>
        <v>11.445680939475205</v>
      </c>
      <c r="BH584" s="329">
        <f t="shared" si="67"/>
        <v>22.725680939475204</v>
      </c>
    </row>
    <row r="585" spans="53:60" ht="12.75">
      <c r="BA585" s="254">
        <f t="shared" si="62"/>
        <v>22.792819582200003</v>
      </c>
      <c r="BB585" s="324">
        <v>565</v>
      </c>
      <c r="BC585" s="329">
        <f t="shared" si="61"/>
        <v>11.3</v>
      </c>
      <c r="BD585" s="329">
        <f t="shared" si="63"/>
        <v>1.0448017802000005</v>
      </c>
      <c r="BE585" s="329">
        <f t="shared" si="64"/>
        <v>0.10448017802</v>
      </c>
      <c r="BF585" s="329">
        <f t="shared" si="66"/>
        <v>1.1492819582200005</v>
      </c>
      <c r="BG585" s="374">
        <f t="shared" si="65"/>
        <v>11.492819582200005</v>
      </c>
      <c r="BH585" s="329">
        <f t="shared" si="67"/>
        <v>22.792819582200003</v>
      </c>
    </row>
    <row r="586" spans="53:60" ht="12.75">
      <c r="BA586" s="254">
        <f t="shared" si="62"/>
        <v>22.860225566636803</v>
      </c>
      <c r="BB586" s="324">
        <v>566</v>
      </c>
      <c r="BC586" s="329">
        <f t="shared" si="61"/>
        <v>11.32</v>
      </c>
      <c r="BD586" s="329">
        <f t="shared" si="63"/>
        <v>1.0491114151488004</v>
      </c>
      <c r="BE586" s="329">
        <f t="shared" si="64"/>
        <v>0.10491114151488003</v>
      </c>
      <c r="BF586" s="329">
        <f t="shared" si="66"/>
        <v>1.1540225566636804</v>
      </c>
      <c r="BG586" s="374">
        <f t="shared" si="65"/>
        <v>11.540225566636803</v>
      </c>
      <c r="BH586" s="329">
        <f t="shared" si="67"/>
        <v>22.860225566636803</v>
      </c>
    </row>
    <row r="587" spans="53:60" ht="12.75">
      <c r="BA587" s="254">
        <f t="shared" si="62"/>
        <v>22.927899804430403</v>
      </c>
      <c r="BB587" s="324">
        <v>567</v>
      </c>
      <c r="BC587" s="329">
        <f t="shared" si="61"/>
        <v>11.34</v>
      </c>
      <c r="BD587" s="329">
        <f t="shared" si="63"/>
        <v>1.0534454367664001</v>
      </c>
      <c r="BE587" s="329">
        <f t="shared" si="64"/>
        <v>0.10534454367663999</v>
      </c>
      <c r="BF587" s="329">
        <f t="shared" si="66"/>
        <v>1.1587899804430402</v>
      </c>
      <c r="BG587" s="374">
        <f t="shared" si="65"/>
        <v>11.587899804430402</v>
      </c>
      <c r="BH587" s="329">
        <f t="shared" si="67"/>
        <v>22.927899804430403</v>
      </c>
    </row>
    <row r="588" spans="53:60" ht="12.75">
      <c r="BA588" s="254">
        <f t="shared" si="62"/>
        <v>22.9958432072256</v>
      </c>
      <c r="BB588" s="324">
        <v>568</v>
      </c>
      <c r="BC588" s="329">
        <f t="shared" si="61"/>
        <v>11.36</v>
      </c>
      <c r="BD588" s="329">
        <f t="shared" si="63"/>
        <v>1.0578039279296003</v>
      </c>
      <c r="BE588" s="329">
        <f t="shared" si="64"/>
        <v>0.10578039279295996</v>
      </c>
      <c r="BF588" s="329">
        <f t="shared" si="66"/>
        <v>1.1635843207225602</v>
      </c>
      <c r="BG588" s="374">
        <f t="shared" si="65"/>
        <v>11.635843207225602</v>
      </c>
      <c r="BH588" s="329">
        <f t="shared" si="67"/>
        <v>22.9958432072256</v>
      </c>
    </row>
    <row r="589" spans="53:60" ht="12.75">
      <c r="BA589" s="254">
        <f t="shared" si="62"/>
        <v>23.0640566866672</v>
      </c>
      <c r="BB589" s="324">
        <v>569</v>
      </c>
      <c r="BC589" s="329">
        <f t="shared" si="61"/>
        <v>11.38</v>
      </c>
      <c r="BD589" s="329">
        <f t="shared" si="63"/>
        <v>1.0621869715152001</v>
      </c>
      <c r="BE589" s="329">
        <f t="shared" si="64"/>
        <v>0.10621869715152003</v>
      </c>
      <c r="BF589" s="329">
        <f t="shared" si="66"/>
        <v>1.1684056686667201</v>
      </c>
      <c r="BG589" s="374">
        <f t="shared" si="65"/>
        <v>11.684056686667201</v>
      </c>
      <c r="BH589" s="329">
        <f t="shared" si="67"/>
        <v>23.0640566866672</v>
      </c>
    </row>
    <row r="590" spans="53:60" ht="12.75">
      <c r="BA590" s="254">
        <f t="shared" si="62"/>
        <v>23.132541154400002</v>
      </c>
      <c r="BB590" s="324">
        <v>570</v>
      </c>
      <c r="BC590" s="329">
        <f t="shared" si="61"/>
        <v>11.4</v>
      </c>
      <c r="BD590" s="329">
        <f t="shared" si="63"/>
        <v>1.0665946504000001</v>
      </c>
      <c r="BE590" s="329">
        <f t="shared" si="64"/>
        <v>0.10665946504</v>
      </c>
      <c r="BF590" s="329">
        <f t="shared" si="66"/>
        <v>1.17325411544</v>
      </c>
      <c r="BG590" s="374">
        <f t="shared" si="65"/>
        <v>11.7325411544</v>
      </c>
      <c r="BH590" s="329">
        <f t="shared" si="67"/>
        <v>23.132541154400002</v>
      </c>
    </row>
    <row r="591" spans="53:60" ht="12.75">
      <c r="BA591" s="254">
        <f t="shared" si="62"/>
        <v>23.201297522068803</v>
      </c>
      <c r="BB591" s="324">
        <v>571</v>
      </c>
      <c r="BC591" s="329">
        <f t="shared" si="61"/>
        <v>11.42</v>
      </c>
      <c r="BD591" s="329">
        <f t="shared" si="63"/>
        <v>1.0710270474608004</v>
      </c>
      <c r="BE591" s="329">
        <f t="shared" si="64"/>
        <v>0.10710270474608004</v>
      </c>
      <c r="BF591" s="329">
        <f t="shared" si="66"/>
        <v>1.1781297522068803</v>
      </c>
      <c r="BG591" s="374">
        <f t="shared" si="65"/>
        <v>11.781297522068803</v>
      </c>
      <c r="BH591" s="329">
        <f t="shared" si="67"/>
        <v>23.201297522068803</v>
      </c>
    </row>
    <row r="592" spans="53:60" ht="12.75">
      <c r="BA592" s="254">
        <f t="shared" si="62"/>
        <v>23.270326701318403</v>
      </c>
      <c r="BB592" s="324">
        <v>572</v>
      </c>
      <c r="BC592" s="329">
        <f t="shared" si="61"/>
        <v>11.44</v>
      </c>
      <c r="BD592" s="329">
        <f t="shared" si="63"/>
        <v>1.0754842455744</v>
      </c>
      <c r="BE592" s="329">
        <f t="shared" si="64"/>
        <v>0.10754842455744</v>
      </c>
      <c r="BF592" s="329">
        <f t="shared" si="66"/>
        <v>1.18303267013184</v>
      </c>
      <c r="BG592" s="374">
        <f t="shared" si="65"/>
        <v>11.830326701318402</v>
      </c>
      <c r="BH592" s="329">
        <f t="shared" si="67"/>
        <v>23.270326701318403</v>
      </c>
    </row>
    <row r="593" spans="53:60" ht="12.75">
      <c r="BA593" s="254">
        <f t="shared" si="62"/>
        <v>23.339629603793608</v>
      </c>
      <c r="BB593" s="324">
        <v>573</v>
      </c>
      <c r="BC593" s="329">
        <f t="shared" si="61"/>
        <v>11.46</v>
      </c>
      <c r="BD593" s="329">
        <f t="shared" si="63"/>
        <v>1.0799663276176006</v>
      </c>
      <c r="BE593" s="329">
        <f t="shared" si="64"/>
        <v>0.10799663276176004</v>
      </c>
      <c r="BF593" s="329">
        <f t="shared" si="66"/>
        <v>1.1879629603793607</v>
      </c>
      <c r="BG593" s="374">
        <f t="shared" si="65"/>
        <v>11.879629603793607</v>
      </c>
      <c r="BH593" s="329">
        <f t="shared" si="67"/>
        <v>23.339629603793608</v>
      </c>
    </row>
    <row r="594" spans="53:60" ht="12.75">
      <c r="BA594" s="254">
        <f t="shared" si="62"/>
        <v>23.4092071411392</v>
      </c>
      <c r="BB594" s="324">
        <v>574</v>
      </c>
      <c r="BC594" s="329">
        <f t="shared" si="61"/>
        <v>11.48</v>
      </c>
      <c r="BD594" s="329">
        <f t="shared" si="63"/>
        <v>1.0844733764671999</v>
      </c>
      <c r="BE594" s="329">
        <f t="shared" si="64"/>
        <v>0.10844733764671997</v>
      </c>
      <c r="BF594" s="329">
        <f t="shared" si="66"/>
        <v>1.1929207141139198</v>
      </c>
      <c r="BG594" s="374">
        <f t="shared" si="65"/>
        <v>11.929207141139198</v>
      </c>
      <c r="BH594" s="329">
        <f t="shared" si="67"/>
        <v>23.4092071411392</v>
      </c>
    </row>
    <row r="595" spans="53:60" ht="12.75">
      <c r="BA595" s="254">
        <f t="shared" si="62"/>
        <v>23.479060225</v>
      </c>
      <c r="BB595" s="324">
        <v>575</v>
      </c>
      <c r="BC595" s="329">
        <f t="shared" si="61"/>
        <v>11.5</v>
      </c>
      <c r="BD595" s="329">
        <f t="shared" si="63"/>
        <v>1.0890054750000002</v>
      </c>
      <c r="BE595" s="329">
        <f t="shared" si="64"/>
        <v>0.10890054750000001</v>
      </c>
      <c r="BF595" s="329">
        <f t="shared" si="66"/>
        <v>1.1979060225000002</v>
      </c>
      <c r="BG595" s="374">
        <f t="shared" si="65"/>
        <v>11.979060225000001</v>
      </c>
      <c r="BH595" s="329">
        <f t="shared" si="67"/>
        <v>23.479060225</v>
      </c>
    </row>
    <row r="596" spans="53:60" ht="12.75">
      <c r="BA596" s="254">
        <f t="shared" si="62"/>
        <v>23.5491897670208</v>
      </c>
      <c r="BB596" s="324">
        <v>576</v>
      </c>
      <c r="BC596" s="329">
        <f aca="true" t="shared" si="68" ref="BC596:BC659">BB596*$BB$18</f>
        <v>11.52</v>
      </c>
      <c r="BD596" s="329">
        <f t="shared" si="63"/>
        <v>1.0935627060928</v>
      </c>
      <c r="BE596" s="329">
        <f t="shared" si="64"/>
        <v>0.10935627060928</v>
      </c>
      <c r="BF596" s="329">
        <f t="shared" si="66"/>
        <v>1.20291897670208</v>
      </c>
      <c r="BG596" s="374">
        <f t="shared" si="65"/>
        <v>12.0291897670208</v>
      </c>
      <c r="BH596" s="329">
        <f t="shared" si="67"/>
        <v>23.5491897670208</v>
      </c>
    </row>
    <row r="597" spans="53:60" ht="12.75">
      <c r="BA597" s="254">
        <f aca="true" t="shared" si="69" ref="BA597:BA660">BH597</f>
        <v>23.619596678846406</v>
      </c>
      <c r="BB597" s="324">
        <v>577</v>
      </c>
      <c r="BC597" s="329">
        <f t="shared" si="68"/>
        <v>11.540000000000001</v>
      </c>
      <c r="BD597" s="329">
        <f aca="true" t="shared" si="70" ref="BD597:BD660">$BD$8*BC597^3+$BD$9*BC597^2+$BD$10*BC597+$BD$11</f>
        <v>1.0981451526224004</v>
      </c>
      <c r="BE597" s="329">
        <f aca="true" t="shared" si="71" ref="BE597:BE660">$BG$8*BC597^3+$BG$9*BC597^2+$BG$10*BC597+$BG$11</f>
        <v>0.10981451526224002</v>
      </c>
      <c r="BF597" s="329">
        <f t="shared" si="66"/>
        <v>1.2079596678846405</v>
      </c>
      <c r="BG597" s="374">
        <f t="shared" si="65"/>
        <v>12.079596678846405</v>
      </c>
      <c r="BH597" s="329">
        <f t="shared" si="67"/>
        <v>23.619596678846406</v>
      </c>
    </row>
    <row r="598" spans="53:60" ht="12.75">
      <c r="BA598" s="254">
        <f t="shared" si="69"/>
        <v>23.69028187212161</v>
      </c>
      <c r="BB598" s="324">
        <v>578</v>
      </c>
      <c r="BC598" s="329">
        <f t="shared" si="68"/>
        <v>11.56</v>
      </c>
      <c r="BD598" s="329">
        <f t="shared" si="70"/>
        <v>1.102752897465601</v>
      </c>
      <c r="BE598" s="329">
        <f t="shared" si="71"/>
        <v>0.11027528974656008</v>
      </c>
      <c r="BF598" s="329">
        <f t="shared" si="66"/>
        <v>1.2130281872121609</v>
      </c>
      <c r="BG598" s="374">
        <f t="shared" si="65"/>
        <v>12.130281872121609</v>
      </c>
      <c r="BH598" s="329">
        <f t="shared" si="67"/>
        <v>23.69028187212161</v>
      </c>
    </row>
    <row r="599" spans="53:60" ht="12.75">
      <c r="BA599" s="254">
        <f t="shared" si="69"/>
        <v>23.761246258491198</v>
      </c>
      <c r="BB599" s="324">
        <v>579</v>
      </c>
      <c r="BC599" s="329">
        <f t="shared" si="68"/>
        <v>11.58</v>
      </c>
      <c r="BD599" s="329">
        <f t="shared" si="70"/>
        <v>1.1073860234992001</v>
      </c>
      <c r="BE599" s="329">
        <f t="shared" si="71"/>
        <v>0.11073860234992002</v>
      </c>
      <c r="BF599" s="329">
        <f t="shared" si="66"/>
        <v>1.21812462584912</v>
      </c>
      <c r="BG599" s="374">
        <f t="shared" si="65"/>
        <v>12.1812462584912</v>
      </c>
      <c r="BH599" s="329">
        <f t="shared" si="67"/>
        <v>23.761246258491198</v>
      </c>
    </row>
    <row r="600" spans="53:60" ht="12.75">
      <c r="BA600" s="254">
        <f t="shared" si="69"/>
        <v>23.832490749599998</v>
      </c>
      <c r="BB600" s="324">
        <v>580</v>
      </c>
      <c r="BC600" s="329">
        <f t="shared" si="68"/>
        <v>11.6</v>
      </c>
      <c r="BD600" s="329">
        <f t="shared" si="70"/>
        <v>1.1120446136</v>
      </c>
      <c r="BE600" s="329">
        <f t="shared" si="71"/>
        <v>0.11120446135999996</v>
      </c>
      <c r="BF600" s="329">
        <f t="shared" si="66"/>
        <v>1.22324907496</v>
      </c>
      <c r="BG600" s="374">
        <f t="shared" si="65"/>
        <v>12.2324907496</v>
      </c>
      <c r="BH600" s="329">
        <f t="shared" si="67"/>
        <v>23.832490749599998</v>
      </c>
    </row>
    <row r="601" spans="53:60" ht="12.75">
      <c r="BA601" s="254">
        <f t="shared" si="69"/>
        <v>23.904016257092806</v>
      </c>
      <c r="BB601" s="324">
        <v>581</v>
      </c>
      <c r="BC601" s="329">
        <f t="shared" si="68"/>
        <v>11.620000000000001</v>
      </c>
      <c r="BD601" s="329">
        <f t="shared" si="70"/>
        <v>1.1167287506448005</v>
      </c>
      <c r="BE601" s="329">
        <f t="shared" si="71"/>
        <v>0.11167287506448005</v>
      </c>
      <c r="BF601" s="329">
        <f t="shared" si="66"/>
        <v>1.2284016257092805</v>
      </c>
      <c r="BG601" s="374">
        <f t="shared" si="65"/>
        <v>12.284016257092805</v>
      </c>
      <c r="BH601" s="329">
        <f t="shared" si="67"/>
        <v>23.904016257092806</v>
      </c>
    </row>
    <row r="602" spans="53:60" ht="12.75">
      <c r="BA602" s="254">
        <f t="shared" si="69"/>
        <v>23.9758236926144</v>
      </c>
      <c r="BB602" s="324">
        <v>582</v>
      </c>
      <c r="BC602" s="329">
        <f t="shared" si="68"/>
        <v>11.64</v>
      </c>
      <c r="BD602" s="329">
        <f t="shared" si="70"/>
        <v>1.1214385175104</v>
      </c>
      <c r="BE602" s="329">
        <f t="shared" si="71"/>
        <v>0.11214385175104001</v>
      </c>
      <c r="BF602" s="329">
        <f t="shared" si="66"/>
        <v>1.23358236926144</v>
      </c>
      <c r="BG602" s="374">
        <f t="shared" si="65"/>
        <v>12.335823692614401</v>
      </c>
      <c r="BH602" s="329">
        <f t="shared" si="67"/>
        <v>23.9758236926144</v>
      </c>
    </row>
    <row r="603" spans="53:60" ht="12.75">
      <c r="BA603" s="254">
        <f t="shared" si="69"/>
        <v>24.047913967809606</v>
      </c>
      <c r="BB603" s="324">
        <v>583</v>
      </c>
      <c r="BC603" s="329">
        <f t="shared" si="68"/>
        <v>11.66</v>
      </c>
      <c r="BD603" s="329">
        <f t="shared" si="70"/>
        <v>1.1261739970736004</v>
      </c>
      <c r="BE603" s="329">
        <f t="shared" si="71"/>
        <v>0.11261739970736</v>
      </c>
      <c r="BF603" s="329">
        <f t="shared" si="66"/>
        <v>1.2387913967809605</v>
      </c>
      <c r="BG603" s="374">
        <f t="shared" si="65"/>
        <v>12.387913967809606</v>
      </c>
      <c r="BH603" s="329">
        <f t="shared" si="67"/>
        <v>24.047913967809606</v>
      </c>
    </row>
    <row r="604" spans="53:60" ht="12.75">
      <c r="BA604" s="254">
        <f t="shared" si="69"/>
        <v>24.1202879943232</v>
      </c>
      <c r="BB604" s="324">
        <v>584</v>
      </c>
      <c r="BC604" s="329">
        <f t="shared" si="68"/>
        <v>11.68</v>
      </c>
      <c r="BD604" s="329">
        <f t="shared" si="70"/>
        <v>1.1309352722112</v>
      </c>
      <c r="BE604" s="329">
        <f t="shared" si="71"/>
        <v>0.11309352722112005</v>
      </c>
      <c r="BF604" s="329">
        <f t="shared" si="66"/>
        <v>1.24402879943232</v>
      </c>
      <c r="BG604" s="374">
        <f t="shared" si="65"/>
        <v>12.4402879943232</v>
      </c>
      <c r="BH604" s="329">
        <f t="shared" si="67"/>
        <v>24.1202879943232</v>
      </c>
    </row>
    <row r="605" spans="53:60" ht="12.75">
      <c r="BA605" s="254">
        <f t="shared" si="69"/>
        <v>24.19294668380001</v>
      </c>
      <c r="BB605" s="324">
        <v>585</v>
      </c>
      <c r="BC605" s="329">
        <f t="shared" si="68"/>
        <v>11.700000000000001</v>
      </c>
      <c r="BD605" s="329">
        <f t="shared" si="70"/>
        <v>1.1357224258000007</v>
      </c>
      <c r="BE605" s="329">
        <f t="shared" si="71"/>
        <v>0.11357224258</v>
      </c>
      <c r="BF605" s="329">
        <f t="shared" si="66"/>
        <v>1.2492946683800008</v>
      </c>
      <c r="BG605" s="374">
        <f t="shared" si="65"/>
        <v>12.492946683800009</v>
      </c>
      <c r="BH605" s="329">
        <f t="shared" si="67"/>
        <v>24.19294668380001</v>
      </c>
    </row>
    <row r="606" spans="53:60" ht="12.75">
      <c r="BA606" s="254">
        <f t="shared" si="69"/>
        <v>24.265890947884806</v>
      </c>
      <c r="BB606" s="324">
        <v>586</v>
      </c>
      <c r="BC606" s="329">
        <f t="shared" si="68"/>
        <v>11.72</v>
      </c>
      <c r="BD606" s="329">
        <f t="shared" si="70"/>
        <v>1.1405355407168003</v>
      </c>
      <c r="BE606" s="329">
        <f t="shared" si="71"/>
        <v>0.11405355407168007</v>
      </c>
      <c r="BF606" s="329">
        <f t="shared" si="66"/>
        <v>1.2545890947884804</v>
      </c>
      <c r="BG606" s="374">
        <f t="shared" si="65"/>
        <v>12.545890947884804</v>
      </c>
      <c r="BH606" s="329">
        <f t="shared" si="67"/>
        <v>24.265890947884806</v>
      </c>
    </row>
    <row r="607" spans="53:60" ht="12.75">
      <c r="BA607" s="254">
        <f t="shared" si="69"/>
        <v>24.3391216982224</v>
      </c>
      <c r="BB607" s="324">
        <v>587</v>
      </c>
      <c r="BC607" s="329">
        <f t="shared" si="68"/>
        <v>11.74</v>
      </c>
      <c r="BD607" s="329">
        <f t="shared" si="70"/>
        <v>1.1453746998384002</v>
      </c>
      <c r="BE607" s="329">
        <f t="shared" si="71"/>
        <v>0.11453746998384</v>
      </c>
      <c r="BF607" s="329">
        <f t="shared" si="66"/>
        <v>1.2599121698222402</v>
      </c>
      <c r="BG607" s="374">
        <f t="shared" si="65"/>
        <v>12.599121698222401</v>
      </c>
      <c r="BH607" s="329">
        <f t="shared" si="67"/>
        <v>24.3391216982224</v>
      </c>
    </row>
    <row r="608" spans="53:60" ht="12.75">
      <c r="BA608" s="254">
        <f t="shared" si="69"/>
        <v>24.4126398464576</v>
      </c>
      <c r="BB608" s="324">
        <v>588</v>
      </c>
      <c r="BC608" s="329">
        <f t="shared" si="68"/>
        <v>11.76</v>
      </c>
      <c r="BD608" s="329">
        <f t="shared" si="70"/>
        <v>1.1502399860416002</v>
      </c>
      <c r="BE608" s="329">
        <f t="shared" si="71"/>
        <v>0.11502399860416003</v>
      </c>
      <c r="BF608" s="329">
        <f t="shared" si="66"/>
        <v>1.2652639846457603</v>
      </c>
      <c r="BG608" s="374">
        <f t="shared" si="65"/>
        <v>12.652639846457603</v>
      </c>
      <c r="BH608" s="329">
        <f t="shared" si="67"/>
        <v>24.4126398464576</v>
      </c>
    </row>
    <row r="609" spans="53:60" ht="12.75">
      <c r="BA609" s="254">
        <f t="shared" si="69"/>
        <v>24.486446304235194</v>
      </c>
      <c r="BB609" s="324">
        <v>589</v>
      </c>
      <c r="BC609" s="329">
        <f t="shared" si="68"/>
        <v>11.78</v>
      </c>
      <c r="BD609" s="329">
        <f t="shared" si="70"/>
        <v>1.1551314822031997</v>
      </c>
      <c r="BE609" s="329">
        <f t="shared" si="71"/>
        <v>0.11551314822032001</v>
      </c>
      <c r="BF609" s="329">
        <f t="shared" si="66"/>
        <v>1.2706446304235197</v>
      </c>
      <c r="BG609" s="374">
        <f t="shared" si="65"/>
        <v>12.706446304235197</v>
      </c>
      <c r="BH609" s="329">
        <f t="shared" si="67"/>
        <v>24.486446304235194</v>
      </c>
    </row>
    <row r="610" spans="53:60" ht="12.75">
      <c r="BA610" s="254">
        <f t="shared" si="69"/>
        <v>24.560541983200004</v>
      </c>
      <c r="BB610" s="324">
        <v>590</v>
      </c>
      <c r="BC610" s="329">
        <f t="shared" si="68"/>
        <v>11.8</v>
      </c>
      <c r="BD610" s="329">
        <f t="shared" si="70"/>
        <v>1.1600492712000003</v>
      </c>
      <c r="BE610" s="329">
        <f t="shared" si="71"/>
        <v>0.11600492712000006</v>
      </c>
      <c r="BF610" s="329">
        <f t="shared" si="66"/>
        <v>1.2760541983200004</v>
      </c>
      <c r="BG610" s="374">
        <f t="shared" si="65"/>
        <v>12.760541983200005</v>
      </c>
      <c r="BH610" s="329">
        <f t="shared" si="67"/>
        <v>24.560541983200004</v>
      </c>
    </row>
    <row r="611" spans="53:60" ht="12.75">
      <c r="BA611" s="254">
        <f t="shared" si="69"/>
        <v>24.6349277949968</v>
      </c>
      <c r="BB611" s="324">
        <v>591</v>
      </c>
      <c r="BC611" s="329">
        <f t="shared" si="68"/>
        <v>11.82</v>
      </c>
      <c r="BD611" s="329">
        <f t="shared" si="70"/>
        <v>1.1649934359088</v>
      </c>
      <c r="BE611" s="329">
        <f t="shared" si="71"/>
        <v>0.11649934359088003</v>
      </c>
      <c r="BF611" s="329">
        <f t="shared" si="66"/>
        <v>1.28149277949968</v>
      </c>
      <c r="BG611" s="374">
        <f t="shared" si="65"/>
        <v>12.8149277949968</v>
      </c>
      <c r="BH611" s="329">
        <f t="shared" si="67"/>
        <v>24.6349277949968</v>
      </c>
    </row>
    <row r="612" spans="53:60" ht="12.75">
      <c r="BA612" s="254">
        <f t="shared" si="69"/>
        <v>24.7096046512704</v>
      </c>
      <c r="BB612" s="324">
        <v>592</v>
      </c>
      <c r="BC612" s="329">
        <f t="shared" si="68"/>
        <v>11.84</v>
      </c>
      <c r="BD612" s="329">
        <f t="shared" si="70"/>
        <v>1.1699640592064002</v>
      </c>
      <c r="BE612" s="329">
        <f t="shared" si="71"/>
        <v>0.11699640592063996</v>
      </c>
      <c r="BF612" s="329">
        <f t="shared" si="66"/>
        <v>1.28696046512704</v>
      </c>
      <c r="BG612" s="374">
        <f t="shared" si="65"/>
        <v>12.8696046512704</v>
      </c>
      <c r="BH612" s="329">
        <f t="shared" si="67"/>
        <v>24.7096046512704</v>
      </c>
    </row>
    <row r="613" spans="53:60" ht="12.75">
      <c r="BA613" s="254">
        <f t="shared" si="69"/>
        <v>24.784573463665595</v>
      </c>
      <c r="BB613" s="324">
        <v>593</v>
      </c>
      <c r="BC613" s="329">
        <f t="shared" si="68"/>
        <v>11.86</v>
      </c>
      <c r="BD613" s="329">
        <f t="shared" si="70"/>
        <v>1.1749612239695997</v>
      </c>
      <c r="BE613" s="329">
        <f t="shared" si="71"/>
        <v>0.11749612239695996</v>
      </c>
      <c r="BF613" s="329">
        <f t="shared" si="66"/>
        <v>1.2924573463665596</v>
      </c>
      <c r="BG613" s="374">
        <f t="shared" si="65"/>
        <v>12.924573463665595</v>
      </c>
      <c r="BH613" s="329">
        <f t="shared" si="67"/>
        <v>24.784573463665595</v>
      </c>
    </row>
    <row r="614" spans="53:60" ht="12.75">
      <c r="BA614" s="254">
        <f t="shared" si="69"/>
        <v>24.859835143827205</v>
      </c>
      <c r="BB614" s="324">
        <v>594</v>
      </c>
      <c r="BC614" s="329">
        <f t="shared" si="68"/>
        <v>11.88</v>
      </c>
      <c r="BD614" s="329">
        <f t="shared" si="70"/>
        <v>1.1799850130752005</v>
      </c>
      <c r="BE614" s="329">
        <f t="shared" si="71"/>
        <v>0.11799850130752</v>
      </c>
      <c r="BF614" s="329">
        <f t="shared" si="66"/>
        <v>1.2979835143827205</v>
      </c>
      <c r="BG614" s="374">
        <f t="shared" si="65"/>
        <v>12.979835143827206</v>
      </c>
      <c r="BH614" s="329">
        <f t="shared" si="67"/>
        <v>24.859835143827205</v>
      </c>
    </row>
    <row r="615" spans="53:60" ht="12.75">
      <c r="BA615" s="254">
        <f t="shared" si="69"/>
        <v>24.935390603400002</v>
      </c>
      <c r="BB615" s="324">
        <v>595</v>
      </c>
      <c r="BC615" s="329">
        <f t="shared" si="68"/>
        <v>11.9</v>
      </c>
      <c r="BD615" s="329">
        <f t="shared" si="70"/>
        <v>1.1850355094000002</v>
      </c>
      <c r="BE615" s="329">
        <f t="shared" si="71"/>
        <v>0.11850355093999997</v>
      </c>
      <c r="BF615" s="329">
        <f t="shared" si="66"/>
        <v>1.30353906034</v>
      </c>
      <c r="BG615" s="374">
        <f t="shared" si="65"/>
        <v>13.035390603400002</v>
      </c>
      <c r="BH615" s="329">
        <f t="shared" si="67"/>
        <v>24.935390603400002</v>
      </c>
    </row>
    <row r="616" spans="53:60" ht="12.75">
      <c r="BA616" s="254">
        <f t="shared" si="69"/>
        <v>25.0112407540288</v>
      </c>
      <c r="BB616" s="324">
        <v>596</v>
      </c>
      <c r="BC616" s="329">
        <f t="shared" si="68"/>
        <v>11.92</v>
      </c>
      <c r="BD616" s="329">
        <f t="shared" si="70"/>
        <v>1.1901127958208002</v>
      </c>
      <c r="BE616" s="329">
        <f t="shared" si="71"/>
        <v>0.11901127958208</v>
      </c>
      <c r="BF616" s="329">
        <f t="shared" si="66"/>
        <v>1.3091240754028801</v>
      </c>
      <c r="BG616" s="374">
        <f t="shared" si="65"/>
        <v>13.091240754028801</v>
      </c>
      <c r="BH616" s="329">
        <f t="shared" si="67"/>
        <v>25.0112407540288</v>
      </c>
    </row>
    <row r="617" spans="53:60" ht="12.75">
      <c r="BA617" s="254">
        <f t="shared" si="69"/>
        <v>25.087386507358403</v>
      </c>
      <c r="BB617" s="324">
        <v>597</v>
      </c>
      <c r="BC617" s="329">
        <f t="shared" si="68"/>
        <v>11.94</v>
      </c>
      <c r="BD617" s="329">
        <f t="shared" si="70"/>
        <v>1.1952169552144005</v>
      </c>
      <c r="BE617" s="329">
        <f t="shared" si="71"/>
        <v>0.11952169552144</v>
      </c>
      <c r="BF617" s="329">
        <f t="shared" si="66"/>
        <v>1.3147386507358405</v>
      </c>
      <c r="BG617" s="374">
        <f t="shared" si="65"/>
        <v>13.147386507358405</v>
      </c>
      <c r="BH617" s="329">
        <f t="shared" si="67"/>
        <v>25.087386507358403</v>
      </c>
    </row>
    <row r="618" spans="53:60" ht="12.75">
      <c r="BA618" s="254">
        <f t="shared" si="69"/>
        <v>25.1638287750336</v>
      </c>
      <c r="BB618" s="324">
        <v>598</v>
      </c>
      <c r="BC618" s="329">
        <f t="shared" si="68"/>
        <v>11.96</v>
      </c>
      <c r="BD618" s="329">
        <f t="shared" si="70"/>
        <v>1.2003480704576</v>
      </c>
      <c r="BE618" s="329">
        <f t="shared" si="71"/>
        <v>0.12003480704576004</v>
      </c>
      <c r="BF618" s="329">
        <f t="shared" si="66"/>
        <v>1.32038287750336</v>
      </c>
      <c r="BG618" s="374">
        <f t="shared" si="65"/>
        <v>13.2038287750336</v>
      </c>
      <c r="BH618" s="329">
        <f t="shared" si="67"/>
        <v>25.1638287750336</v>
      </c>
    </row>
    <row r="619" spans="53:60" ht="12.75">
      <c r="BA619" s="254">
        <f t="shared" si="69"/>
        <v>25.240568468699202</v>
      </c>
      <c r="BB619" s="324">
        <v>599</v>
      </c>
      <c r="BC619" s="329">
        <f t="shared" si="68"/>
        <v>11.98</v>
      </c>
      <c r="BD619" s="329">
        <f t="shared" si="70"/>
        <v>1.2055062244272003</v>
      </c>
      <c r="BE619" s="329">
        <f t="shared" si="71"/>
        <v>0.12055062244271998</v>
      </c>
      <c r="BF619" s="329">
        <f t="shared" si="66"/>
        <v>1.3260568468699203</v>
      </c>
      <c r="BG619" s="374">
        <f t="shared" si="65"/>
        <v>13.260568468699203</v>
      </c>
      <c r="BH619" s="329">
        <f t="shared" si="67"/>
        <v>25.240568468699202</v>
      </c>
    </row>
    <row r="620" spans="53:60" ht="12.75">
      <c r="BA620" s="254">
        <f t="shared" si="69"/>
        <v>25.317606500000004</v>
      </c>
      <c r="BB620" s="324">
        <v>600</v>
      </c>
      <c r="BC620" s="329">
        <f t="shared" si="68"/>
        <v>12</v>
      </c>
      <c r="BD620" s="329">
        <f t="shared" si="70"/>
        <v>1.2106915000000005</v>
      </c>
      <c r="BE620" s="329">
        <f t="shared" si="71"/>
        <v>0.12106915</v>
      </c>
      <c r="BF620" s="329">
        <f t="shared" si="66"/>
        <v>1.3317606500000005</v>
      </c>
      <c r="BG620" s="374">
        <f aca="true" t="shared" si="72" ref="BG620:BG683">$G$20*BF620</f>
        <v>13.317606500000005</v>
      </c>
      <c r="BH620" s="329">
        <f t="shared" si="67"/>
        <v>25.317606500000004</v>
      </c>
    </row>
    <row r="621" spans="53:60" ht="12.75">
      <c r="BA621" s="254">
        <f t="shared" si="69"/>
        <v>25.3949437805808</v>
      </c>
      <c r="BB621" s="324">
        <v>601</v>
      </c>
      <c r="BC621" s="329">
        <f t="shared" si="68"/>
        <v>12.02</v>
      </c>
      <c r="BD621" s="329">
        <f t="shared" si="70"/>
        <v>1.2159039800528</v>
      </c>
      <c r="BE621" s="329">
        <f t="shared" si="71"/>
        <v>0.12159039800527995</v>
      </c>
      <c r="BF621" s="329">
        <f t="shared" si="66"/>
        <v>1.33749437805808</v>
      </c>
      <c r="BG621" s="374">
        <f t="shared" si="72"/>
        <v>13.3749437805808</v>
      </c>
      <c r="BH621" s="329">
        <f t="shared" si="67"/>
        <v>25.3949437805808</v>
      </c>
    </row>
    <row r="622" spans="53:60" ht="12.75">
      <c r="BA622" s="254">
        <f t="shared" si="69"/>
        <v>25.47258122208641</v>
      </c>
      <c r="BB622" s="324">
        <v>602</v>
      </c>
      <c r="BC622" s="329">
        <f t="shared" si="68"/>
        <v>12.040000000000001</v>
      </c>
      <c r="BD622" s="329">
        <f t="shared" si="70"/>
        <v>1.2211437474624007</v>
      </c>
      <c r="BE622" s="329">
        <f t="shared" si="71"/>
        <v>0.12211437474624003</v>
      </c>
      <c r="BF622" s="329">
        <f t="shared" si="66"/>
        <v>1.3432581222086408</v>
      </c>
      <c r="BG622" s="374">
        <f t="shared" si="72"/>
        <v>13.432581222086409</v>
      </c>
      <c r="BH622" s="329">
        <f t="shared" si="67"/>
        <v>25.47258122208641</v>
      </c>
    </row>
    <row r="623" spans="53:60" ht="12.75">
      <c r="BA623" s="254">
        <f t="shared" si="69"/>
        <v>25.550519736161604</v>
      </c>
      <c r="BB623" s="324">
        <v>603</v>
      </c>
      <c r="BC623" s="329">
        <f t="shared" si="68"/>
        <v>12.06</v>
      </c>
      <c r="BD623" s="329">
        <f t="shared" si="70"/>
        <v>1.2264108851056006</v>
      </c>
      <c r="BE623" s="329">
        <f t="shared" si="71"/>
        <v>0.12264108851056006</v>
      </c>
      <c r="BF623" s="329">
        <f t="shared" si="66"/>
        <v>1.3490519736161606</v>
      </c>
      <c r="BG623" s="374">
        <f t="shared" si="72"/>
        <v>13.490519736161605</v>
      </c>
      <c r="BH623" s="329">
        <f t="shared" si="67"/>
        <v>25.550519736161604</v>
      </c>
    </row>
    <row r="624" spans="53:60" ht="12.75">
      <c r="BA624" s="254">
        <f t="shared" si="69"/>
        <v>25.628760234451207</v>
      </c>
      <c r="BB624" s="324">
        <v>604</v>
      </c>
      <c r="BC624" s="329">
        <f t="shared" si="68"/>
        <v>12.08</v>
      </c>
      <c r="BD624" s="329">
        <f t="shared" si="70"/>
        <v>1.2317054758592005</v>
      </c>
      <c r="BE624" s="329">
        <f t="shared" si="71"/>
        <v>0.12317054758591998</v>
      </c>
      <c r="BF624" s="329">
        <f t="shared" si="66"/>
        <v>1.3548760234451205</v>
      </c>
      <c r="BG624" s="374">
        <f t="shared" si="72"/>
        <v>13.548760234451205</v>
      </c>
      <c r="BH624" s="329">
        <f t="shared" si="67"/>
        <v>25.628760234451207</v>
      </c>
    </row>
    <row r="625" spans="53:60" ht="12.75">
      <c r="BA625" s="254">
        <f t="shared" si="69"/>
        <v>25.707303628600002</v>
      </c>
      <c r="BB625" s="324">
        <v>605</v>
      </c>
      <c r="BC625" s="329">
        <f t="shared" si="68"/>
        <v>12.1</v>
      </c>
      <c r="BD625" s="329">
        <f t="shared" si="70"/>
        <v>1.2370276026000002</v>
      </c>
      <c r="BE625" s="329">
        <f t="shared" si="71"/>
        <v>0.12370276026000003</v>
      </c>
      <c r="BF625" s="329">
        <f t="shared" si="66"/>
        <v>1.3607303628600003</v>
      </c>
      <c r="BG625" s="374">
        <f t="shared" si="72"/>
        <v>13.607303628600002</v>
      </c>
      <c r="BH625" s="329">
        <f t="shared" si="67"/>
        <v>25.707303628600002</v>
      </c>
    </row>
    <row r="626" spans="53:60" ht="12.75">
      <c r="BA626" s="254">
        <f t="shared" si="69"/>
        <v>25.7861508302528</v>
      </c>
      <c r="BB626" s="324">
        <v>606</v>
      </c>
      <c r="BC626" s="329">
        <f t="shared" si="68"/>
        <v>12.120000000000001</v>
      </c>
      <c r="BD626" s="329">
        <f t="shared" si="70"/>
        <v>1.2423773482048002</v>
      </c>
      <c r="BE626" s="329">
        <f t="shared" si="71"/>
        <v>0.12423773482048005</v>
      </c>
      <c r="BF626" s="329">
        <f t="shared" si="66"/>
        <v>1.3666150830252801</v>
      </c>
      <c r="BG626" s="374">
        <f t="shared" si="72"/>
        <v>13.666150830252802</v>
      </c>
      <c r="BH626" s="329">
        <f t="shared" si="67"/>
        <v>25.7861508302528</v>
      </c>
    </row>
    <row r="627" spans="53:60" ht="12.75">
      <c r="BA627" s="254">
        <f t="shared" si="69"/>
        <v>25.865302751054404</v>
      </c>
      <c r="BB627" s="324">
        <v>607</v>
      </c>
      <c r="BC627" s="329">
        <f t="shared" si="68"/>
        <v>12.14</v>
      </c>
      <c r="BD627" s="329">
        <f t="shared" si="70"/>
        <v>1.2477547955504005</v>
      </c>
      <c r="BE627" s="329">
        <f t="shared" si="71"/>
        <v>0.12477547955504005</v>
      </c>
      <c r="BF627" s="329">
        <f t="shared" si="66"/>
        <v>1.3725302751054405</v>
      </c>
      <c r="BG627" s="374">
        <f t="shared" si="72"/>
        <v>13.725302751054404</v>
      </c>
      <c r="BH627" s="329">
        <f t="shared" si="67"/>
        <v>25.865302751054404</v>
      </c>
    </row>
    <row r="628" spans="53:60" ht="12.75">
      <c r="BA628" s="254">
        <f t="shared" si="69"/>
        <v>25.94476030264961</v>
      </c>
      <c r="BB628" s="324">
        <v>608</v>
      </c>
      <c r="BC628" s="329">
        <f t="shared" si="68"/>
        <v>12.16</v>
      </c>
      <c r="BD628" s="329">
        <f t="shared" si="70"/>
        <v>1.2531600275136008</v>
      </c>
      <c r="BE628" s="329">
        <f t="shared" si="71"/>
        <v>0.12531600275136004</v>
      </c>
      <c r="BF628" s="329">
        <f t="shared" si="66"/>
        <v>1.3784760302649608</v>
      </c>
      <c r="BG628" s="374">
        <f t="shared" si="72"/>
        <v>13.784760302649609</v>
      </c>
      <c r="BH628" s="329">
        <f t="shared" si="67"/>
        <v>25.94476030264961</v>
      </c>
    </row>
    <row r="629" spans="53:60" ht="12.75">
      <c r="BA629" s="254">
        <f t="shared" si="69"/>
        <v>26.024524396683198</v>
      </c>
      <c r="BB629" s="324">
        <v>609</v>
      </c>
      <c r="BC629" s="329">
        <f t="shared" si="68"/>
        <v>12.18</v>
      </c>
      <c r="BD629" s="329">
        <f t="shared" si="70"/>
        <v>1.2585931269711998</v>
      </c>
      <c r="BE629" s="329">
        <f t="shared" si="71"/>
        <v>0.12585931269712</v>
      </c>
      <c r="BF629" s="329">
        <f t="shared" si="66"/>
        <v>1.3844524396683198</v>
      </c>
      <c r="BG629" s="374">
        <f t="shared" si="72"/>
        <v>13.844524396683198</v>
      </c>
      <c r="BH629" s="329">
        <f t="shared" si="67"/>
        <v>26.024524396683198</v>
      </c>
    </row>
    <row r="630" spans="53:60" ht="12.75">
      <c r="BA630" s="254">
        <f t="shared" si="69"/>
        <v>26.104595944800003</v>
      </c>
      <c r="BB630" s="324">
        <v>610</v>
      </c>
      <c r="BC630" s="329">
        <f t="shared" si="68"/>
        <v>12.200000000000001</v>
      </c>
      <c r="BD630" s="329">
        <f t="shared" si="70"/>
        <v>1.2640541768000004</v>
      </c>
      <c r="BE630" s="329">
        <f t="shared" si="71"/>
        <v>0.12640541768000005</v>
      </c>
      <c r="BF630" s="329">
        <f t="shared" si="66"/>
        <v>1.3904595944800004</v>
      </c>
      <c r="BG630" s="374">
        <f t="shared" si="72"/>
        <v>13.904595944800004</v>
      </c>
      <c r="BH630" s="329">
        <f t="shared" si="67"/>
        <v>26.104595944800003</v>
      </c>
    </row>
    <row r="631" spans="53:60" ht="12.75">
      <c r="BA631" s="254">
        <f t="shared" si="69"/>
        <v>26.184975858644798</v>
      </c>
      <c r="BB631" s="324">
        <v>611</v>
      </c>
      <c r="BC631" s="329">
        <f t="shared" si="68"/>
        <v>12.22</v>
      </c>
      <c r="BD631" s="329">
        <f t="shared" si="70"/>
        <v>1.2695432598768</v>
      </c>
      <c r="BE631" s="329">
        <f t="shared" si="71"/>
        <v>0.12695432598767997</v>
      </c>
      <c r="BF631" s="329">
        <f t="shared" si="66"/>
        <v>1.39649758586448</v>
      </c>
      <c r="BG631" s="374">
        <f t="shared" si="72"/>
        <v>13.964975858644799</v>
      </c>
      <c r="BH631" s="329">
        <f t="shared" si="67"/>
        <v>26.184975858644798</v>
      </c>
    </row>
    <row r="632" spans="53:60" ht="12.75">
      <c r="BA632" s="254">
        <f t="shared" si="69"/>
        <v>26.2656650498624</v>
      </c>
      <c r="BB632" s="324">
        <v>612</v>
      </c>
      <c r="BC632" s="329">
        <f t="shared" si="68"/>
        <v>12.24</v>
      </c>
      <c r="BD632" s="329">
        <f t="shared" si="70"/>
        <v>1.2750604590784003</v>
      </c>
      <c r="BE632" s="329">
        <f t="shared" si="71"/>
        <v>0.12750604590783998</v>
      </c>
      <c r="BF632" s="329">
        <f aca="true" t="shared" si="73" ref="BF632:BF695">BD632+BE632</f>
        <v>1.4025665049862401</v>
      </c>
      <c r="BG632" s="374">
        <f t="shared" si="72"/>
        <v>14.0256650498624</v>
      </c>
      <c r="BH632" s="329">
        <f aca="true" t="shared" si="74" ref="BH632:BH695">BC632+BG632</f>
        <v>26.2656650498624</v>
      </c>
    </row>
    <row r="633" spans="53:60" ht="12.75">
      <c r="BA633" s="254">
        <f t="shared" si="69"/>
        <v>26.346664430097604</v>
      </c>
      <c r="BB633" s="324">
        <v>613</v>
      </c>
      <c r="BC633" s="329">
        <f t="shared" si="68"/>
        <v>12.26</v>
      </c>
      <c r="BD633" s="329">
        <f t="shared" si="70"/>
        <v>1.2806058572816001</v>
      </c>
      <c r="BE633" s="329">
        <f t="shared" si="71"/>
        <v>0.12806058572815995</v>
      </c>
      <c r="BF633" s="329">
        <f t="shared" si="73"/>
        <v>1.4086664430097602</v>
      </c>
      <c r="BG633" s="374">
        <f t="shared" si="72"/>
        <v>14.086664430097603</v>
      </c>
      <c r="BH633" s="329">
        <f t="shared" si="74"/>
        <v>26.346664430097604</v>
      </c>
    </row>
    <row r="634" spans="53:60" ht="12.75">
      <c r="BA634" s="254">
        <f t="shared" si="69"/>
        <v>26.427974910995207</v>
      </c>
      <c r="BB634" s="324">
        <v>614</v>
      </c>
      <c r="BC634" s="329">
        <f t="shared" si="68"/>
        <v>12.280000000000001</v>
      </c>
      <c r="BD634" s="329">
        <f t="shared" si="70"/>
        <v>1.2861795373632006</v>
      </c>
      <c r="BE634" s="329">
        <f t="shared" si="71"/>
        <v>0.12861795373632004</v>
      </c>
      <c r="BF634" s="329">
        <f t="shared" si="73"/>
        <v>1.4147974910995207</v>
      </c>
      <c r="BG634" s="374">
        <f t="shared" si="72"/>
        <v>14.147974910995206</v>
      </c>
      <c r="BH634" s="329">
        <f t="shared" si="74"/>
        <v>26.427974910995207</v>
      </c>
    </row>
    <row r="635" spans="53:60" ht="12.75">
      <c r="BA635" s="254">
        <f t="shared" si="69"/>
        <v>26.509597404200004</v>
      </c>
      <c r="BB635" s="324">
        <v>615</v>
      </c>
      <c r="BC635" s="329">
        <f t="shared" si="68"/>
        <v>12.3</v>
      </c>
      <c r="BD635" s="329">
        <f t="shared" si="70"/>
        <v>1.2917815822000003</v>
      </c>
      <c r="BE635" s="329">
        <f t="shared" si="71"/>
        <v>0.12917815821999998</v>
      </c>
      <c r="BF635" s="329">
        <f t="shared" si="73"/>
        <v>1.4209597404200003</v>
      </c>
      <c r="BG635" s="374">
        <f t="shared" si="72"/>
        <v>14.209597404200004</v>
      </c>
      <c r="BH635" s="329">
        <f t="shared" si="74"/>
        <v>26.509597404200004</v>
      </c>
    </row>
    <row r="636" spans="53:60" ht="12.75">
      <c r="BA636" s="254">
        <f t="shared" si="69"/>
        <v>26.591532821356807</v>
      </c>
      <c r="BB636" s="324">
        <v>616</v>
      </c>
      <c r="BC636" s="329">
        <f t="shared" si="68"/>
        <v>12.32</v>
      </c>
      <c r="BD636" s="329">
        <f t="shared" si="70"/>
        <v>1.2974120746688007</v>
      </c>
      <c r="BE636" s="329">
        <f t="shared" si="71"/>
        <v>0.12974120746688</v>
      </c>
      <c r="BF636" s="329">
        <f t="shared" si="73"/>
        <v>1.4271532821356807</v>
      </c>
      <c r="BG636" s="374">
        <f t="shared" si="72"/>
        <v>14.271532821356807</v>
      </c>
      <c r="BH636" s="329">
        <f t="shared" si="74"/>
        <v>26.591532821356807</v>
      </c>
    </row>
    <row r="637" spans="53:60" ht="12.75">
      <c r="BA637" s="254">
        <f t="shared" si="69"/>
        <v>26.673782074110406</v>
      </c>
      <c r="BB637" s="324">
        <v>617</v>
      </c>
      <c r="BC637" s="329">
        <f t="shared" si="68"/>
        <v>12.34</v>
      </c>
      <c r="BD637" s="329">
        <f t="shared" si="70"/>
        <v>1.3030710976464006</v>
      </c>
      <c r="BE637" s="329">
        <f t="shared" si="71"/>
        <v>0.13030710976464002</v>
      </c>
      <c r="BF637" s="329">
        <f t="shared" si="73"/>
        <v>1.4333782074110406</v>
      </c>
      <c r="BG637" s="374">
        <f t="shared" si="72"/>
        <v>14.333782074110406</v>
      </c>
      <c r="BH637" s="329">
        <f t="shared" si="74"/>
        <v>26.673782074110406</v>
      </c>
    </row>
    <row r="638" spans="53:60" ht="12.75">
      <c r="BA638" s="254">
        <f t="shared" si="69"/>
        <v>26.7563460741056</v>
      </c>
      <c r="BB638" s="324">
        <v>618</v>
      </c>
      <c r="BC638" s="329">
        <f t="shared" si="68"/>
        <v>12.36</v>
      </c>
      <c r="BD638" s="329">
        <f t="shared" si="70"/>
        <v>1.3087587340096</v>
      </c>
      <c r="BE638" s="329">
        <f t="shared" si="71"/>
        <v>0.13087587340095994</v>
      </c>
      <c r="BF638" s="329">
        <f t="shared" si="73"/>
        <v>1.43963460741056</v>
      </c>
      <c r="BG638" s="374">
        <f t="shared" si="72"/>
        <v>14.3963460741056</v>
      </c>
      <c r="BH638" s="329">
        <f t="shared" si="74"/>
        <v>26.7563460741056</v>
      </c>
    </row>
    <row r="639" spans="53:60" ht="12.75">
      <c r="BA639" s="254">
        <f t="shared" si="69"/>
        <v>26.83922573298721</v>
      </c>
      <c r="BB639" s="324">
        <v>619</v>
      </c>
      <c r="BC639" s="329">
        <f t="shared" si="68"/>
        <v>12.38</v>
      </c>
      <c r="BD639" s="329">
        <f t="shared" si="70"/>
        <v>1.314475066635201</v>
      </c>
      <c r="BE639" s="329">
        <f t="shared" si="71"/>
        <v>0.13144750666351998</v>
      </c>
      <c r="BF639" s="329">
        <f t="shared" si="73"/>
        <v>1.4459225732987209</v>
      </c>
      <c r="BG639" s="374">
        <f t="shared" si="72"/>
        <v>14.459225732987209</v>
      </c>
      <c r="BH639" s="329">
        <f t="shared" si="74"/>
        <v>26.83922573298721</v>
      </c>
    </row>
    <row r="640" spans="53:60" ht="12.75">
      <c r="BA640" s="254">
        <f t="shared" si="69"/>
        <v>26.92242196240001</v>
      </c>
      <c r="BB640" s="324">
        <v>620</v>
      </c>
      <c r="BC640" s="329">
        <f t="shared" si="68"/>
        <v>12.4</v>
      </c>
      <c r="BD640" s="329">
        <f t="shared" si="70"/>
        <v>1.3202201784000007</v>
      </c>
      <c r="BE640" s="329">
        <f t="shared" si="71"/>
        <v>0.13202201784</v>
      </c>
      <c r="BF640" s="329">
        <f t="shared" si="73"/>
        <v>1.4522421962400007</v>
      </c>
      <c r="BG640" s="374">
        <f t="shared" si="72"/>
        <v>14.522421962400006</v>
      </c>
      <c r="BH640" s="329">
        <f t="shared" si="74"/>
        <v>26.92242196240001</v>
      </c>
    </row>
    <row r="641" spans="53:60" ht="12.75">
      <c r="BA641" s="254">
        <f t="shared" si="69"/>
        <v>27.0059356739888</v>
      </c>
      <c r="BB641" s="324">
        <v>621</v>
      </c>
      <c r="BC641" s="329">
        <f t="shared" si="68"/>
        <v>12.42</v>
      </c>
      <c r="BD641" s="329">
        <f t="shared" si="70"/>
        <v>1.3259941521808003</v>
      </c>
      <c r="BE641" s="329">
        <f t="shared" si="71"/>
        <v>0.13259941521808</v>
      </c>
      <c r="BF641" s="329">
        <f t="shared" si="73"/>
        <v>1.4585935673988804</v>
      </c>
      <c r="BG641" s="374">
        <f t="shared" si="72"/>
        <v>14.585935673988804</v>
      </c>
      <c r="BH641" s="329">
        <f t="shared" si="74"/>
        <v>27.0059356739888</v>
      </c>
    </row>
    <row r="642" spans="53:60" ht="12.75">
      <c r="BA642" s="254">
        <f t="shared" si="69"/>
        <v>27.0897677793984</v>
      </c>
      <c r="BB642" s="324">
        <v>622</v>
      </c>
      <c r="BC642" s="329">
        <f t="shared" si="68"/>
        <v>12.44</v>
      </c>
      <c r="BD642" s="329">
        <f t="shared" si="70"/>
        <v>1.3317970708544002</v>
      </c>
      <c r="BE642" s="329">
        <f t="shared" si="71"/>
        <v>0.13317970708544</v>
      </c>
      <c r="BF642" s="329">
        <f t="shared" si="73"/>
        <v>1.4649767779398402</v>
      </c>
      <c r="BG642" s="374">
        <f t="shared" si="72"/>
        <v>14.649767779398402</v>
      </c>
      <c r="BH642" s="329">
        <f t="shared" si="74"/>
        <v>27.0897677793984</v>
      </c>
    </row>
    <row r="643" spans="53:60" ht="12.75">
      <c r="BA643" s="254">
        <f t="shared" si="69"/>
        <v>27.173919190273608</v>
      </c>
      <c r="BB643" s="324">
        <v>623</v>
      </c>
      <c r="BC643" s="329">
        <f t="shared" si="68"/>
        <v>12.46</v>
      </c>
      <c r="BD643" s="329">
        <f t="shared" si="70"/>
        <v>1.3376290172976006</v>
      </c>
      <c r="BE643" s="329">
        <f t="shared" si="71"/>
        <v>0.13376290172976</v>
      </c>
      <c r="BF643" s="329">
        <f t="shared" si="73"/>
        <v>1.4713919190273606</v>
      </c>
      <c r="BG643" s="374">
        <f t="shared" si="72"/>
        <v>14.713919190273606</v>
      </c>
      <c r="BH643" s="329">
        <f t="shared" si="74"/>
        <v>27.173919190273608</v>
      </c>
    </row>
    <row r="644" spans="53:60" ht="12.75">
      <c r="BA644" s="254">
        <f t="shared" si="69"/>
        <v>27.2583908182592</v>
      </c>
      <c r="BB644" s="324">
        <v>624</v>
      </c>
      <c r="BC644" s="329">
        <f t="shared" si="68"/>
        <v>12.48</v>
      </c>
      <c r="BD644" s="329">
        <f t="shared" si="70"/>
        <v>1.3434900743872003</v>
      </c>
      <c r="BE644" s="329">
        <f t="shared" si="71"/>
        <v>0.13434900743871997</v>
      </c>
      <c r="BF644" s="329">
        <f t="shared" si="73"/>
        <v>1.4778390818259202</v>
      </c>
      <c r="BG644" s="374">
        <f t="shared" si="72"/>
        <v>14.7783908182592</v>
      </c>
      <c r="BH644" s="329">
        <f t="shared" si="74"/>
        <v>27.2583908182592</v>
      </c>
    </row>
    <row r="645" spans="53:60" ht="12.75">
      <c r="BA645" s="254">
        <f t="shared" si="69"/>
        <v>27.343183575000005</v>
      </c>
      <c r="BB645" s="324">
        <v>625</v>
      </c>
      <c r="BC645" s="329">
        <f t="shared" si="68"/>
        <v>12.5</v>
      </c>
      <c r="BD645" s="329">
        <f t="shared" si="70"/>
        <v>1.3493803250000005</v>
      </c>
      <c r="BE645" s="329">
        <f t="shared" si="71"/>
        <v>0.13493803250000003</v>
      </c>
      <c r="BF645" s="329">
        <f t="shared" si="73"/>
        <v>1.4843183575000005</v>
      </c>
      <c r="BG645" s="374">
        <f t="shared" si="72"/>
        <v>14.843183575000005</v>
      </c>
      <c r="BH645" s="329">
        <f t="shared" si="74"/>
        <v>27.343183575000005</v>
      </c>
    </row>
    <row r="646" spans="53:60" ht="12.75">
      <c r="BA646" s="254">
        <f t="shared" si="69"/>
        <v>27.428298372140798</v>
      </c>
      <c r="BB646" s="324">
        <v>626</v>
      </c>
      <c r="BC646" s="329">
        <f t="shared" si="68"/>
        <v>12.52</v>
      </c>
      <c r="BD646" s="329">
        <f t="shared" si="70"/>
        <v>1.3552998520127997</v>
      </c>
      <c r="BE646" s="329">
        <f t="shared" si="71"/>
        <v>0.13552998520128004</v>
      </c>
      <c r="BF646" s="329">
        <f t="shared" si="73"/>
        <v>1.4908298372140798</v>
      </c>
      <c r="BG646" s="374">
        <f t="shared" si="72"/>
        <v>14.908298372140798</v>
      </c>
      <c r="BH646" s="329">
        <f t="shared" si="74"/>
        <v>27.428298372140798</v>
      </c>
    </row>
    <row r="647" spans="53:60" ht="12.75">
      <c r="BA647" s="254">
        <f t="shared" si="69"/>
        <v>27.513736121326403</v>
      </c>
      <c r="BB647" s="324">
        <v>627</v>
      </c>
      <c r="BC647" s="329">
        <f t="shared" si="68"/>
        <v>12.540000000000001</v>
      </c>
      <c r="BD647" s="329">
        <f t="shared" si="70"/>
        <v>1.3612487383024001</v>
      </c>
      <c r="BE647" s="329">
        <f t="shared" si="71"/>
        <v>0.13612487383024</v>
      </c>
      <c r="BF647" s="329">
        <f t="shared" si="73"/>
        <v>1.4973736121326402</v>
      </c>
      <c r="BG647" s="374">
        <f t="shared" si="72"/>
        <v>14.973736121326402</v>
      </c>
      <c r="BH647" s="329">
        <f t="shared" si="74"/>
        <v>27.513736121326403</v>
      </c>
    </row>
    <row r="648" spans="53:60" ht="12.75">
      <c r="BA648" s="254">
        <f t="shared" si="69"/>
        <v>27.5994977342016</v>
      </c>
      <c r="BB648" s="324">
        <v>628</v>
      </c>
      <c r="BC648" s="329">
        <f t="shared" si="68"/>
        <v>12.56</v>
      </c>
      <c r="BD648" s="329">
        <f t="shared" si="70"/>
        <v>1.3672270667455997</v>
      </c>
      <c r="BE648" s="329">
        <f t="shared" si="71"/>
        <v>0.13672270667456002</v>
      </c>
      <c r="BF648" s="329">
        <f t="shared" si="73"/>
        <v>1.5039497734201597</v>
      </c>
      <c r="BG648" s="374">
        <f t="shared" si="72"/>
        <v>15.039497734201596</v>
      </c>
      <c r="BH648" s="329">
        <f t="shared" si="74"/>
        <v>27.5994977342016</v>
      </c>
    </row>
    <row r="649" spans="53:60" ht="12.75">
      <c r="BA649" s="254">
        <f t="shared" si="69"/>
        <v>27.6855841224112</v>
      </c>
      <c r="BB649" s="324">
        <v>629</v>
      </c>
      <c r="BC649" s="329">
        <f t="shared" si="68"/>
        <v>12.58</v>
      </c>
      <c r="BD649" s="329">
        <f t="shared" si="70"/>
        <v>1.3732349202192002</v>
      </c>
      <c r="BE649" s="329">
        <f t="shared" si="71"/>
        <v>0.13732349202192</v>
      </c>
      <c r="BF649" s="329">
        <f t="shared" si="73"/>
        <v>1.5105584122411202</v>
      </c>
      <c r="BG649" s="374">
        <f t="shared" si="72"/>
        <v>15.105584122411202</v>
      </c>
      <c r="BH649" s="329">
        <f t="shared" si="74"/>
        <v>27.6855841224112</v>
      </c>
    </row>
    <row r="650" spans="53:60" ht="12.75">
      <c r="BA650" s="254">
        <f t="shared" si="69"/>
        <v>27.771996197600004</v>
      </c>
      <c r="BB650" s="324">
        <v>630</v>
      </c>
      <c r="BC650" s="329">
        <f t="shared" si="68"/>
        <v>12.6</v>
      </c>
      <c r="BD650" s="329">
        <f t="shared" si="70"/>
        <v>1.3792723816000005</v>
      </c>
      <c r="BE650" s="329">
        <f t="shared" si="71"/>
        <v>0.13792723816</v>
      </c>
      <c r="BF650" s="329">
        <f t="shared" si="73"/>
        <v>1.5171996197600006</v>
      </c>
      <c r="BG650" s="374">
        <f t="shared" si="72"/>
        <v>15.171996197600006</v>
      </c>
      <c r="BH650" s="329">
        <f t="shared" si="74"/>
        <v>27.771996197600004</v>
      </c>
    </row>
    <row r="651" spans="53:60" ht="12.75">
      <c r="BA651" s="254">
        <f t="shared" si="69"/>
        <v>27.858734871412803</v>
      </c>
      <c r="BB651" s="324">
        <v>631</v>
      </c>
      <c r="BC651" s="329">
        <f t="shared" si="68"/>
        <v>12.620000000000001</v>
      </c>
      <c r="BD651" s="329">
        <f t="shared" si="70"/>
        <v>1.3853395337648002</v>
      </c>
      <c r="BE651" s="329">
        <f t="shared" si="71"/>
        <v>0.13853395337648003</v>
      </c>
      <c r="BF651" s="329">
        <f t="shared" si="73"/>
        <v>1.5238734871412802</v>
      </c>
      <c r="BG651" s="374">
        <f t="shared" si="72"/>
        <v>15.238734871412802</v>
      </c>
      <c r="BH651" s="329">
        <f t="shared" si="74"/>
        <v>27.858734871412803</v>
      </c>
    </row>
    <row r="652" spans="53:60" ht="12.75">
      <c r="BA652" s="254">
        <f t="shared" si="69"/>
        <v>27.945801055494407</v>
      </c>
      <c r="BB652" s="324">
        <v>632</v>
      </c>
      <c r="BC652" s="329">
        <f t="shared" si="68"/>
        <v>12.64</v>
      </c>
      <c r="BD652" s="329">
        <f t="shared" si="70"/>
        <v>1.3914364595904007</v>
      </c>
      <c r="BE652" s="329">
        <f t="shared" si="71"/>
        <v>0.13914364595904002</v>
      </c>
      <c r="BF652" s="329">
        <f t="shared" si="73"/>
        <v>1.5305801055494408</v>
      </c>
      <c r="BG652" s="374">
        <f t="shared" si="72"/>
        <v>15.305801055494408</v>
      </c>
      <c r="BH652" s="329">
        <f t="shared" si="74"/>
        <v>27.945801055494407</v>
      </c>
    </row>
    <row r="653" spans="53:60" ht="12.75">
      <c r="BA653" s="254">
        <f t="shared" si="69"/>
        <v>28.0331956614896</v>
      </c>
      <c r="BB653" s="324">
        <v>633</v>
      </c>
      <c r="BC653" s="329">
        <f t="shared" si="68"/>
        <v>12.66</v>
      </c>
      <c r="BD653" s="329">
        <f t="shared" si="70"/>
        <v>1.3975632419536</v>
      </c>
      <c r="BE653" s="329">
        <f t="shared" si="71"/>
        <v>0.13975632419536</v>
      </c>
      <c r="BF653" s="329">
        <f t="shared" si="73"/>
        <v>1.5373195661489598</v>
      </c>
      <c r="BG653" s="374">
        <f t="shared" si="72"/>
        <v>15.373195661489598</v>
      </c>
      <c r="BH653" s="329">
        <f t="shared" si="74"/>
        <v>28.0331956614896</v>
      </c>
    </row>
    <row r="654" spans="53:60" ht="12.75">
      <c r="BA654" s="254">
        <f t="shared" si="69"/>
        <v>28.1209196010432</v>
      </c>
      <c r="BB654" s="324">
        <v>634</v>
      </c>
      <c r="BC654" s="329">
        <f t="shared" si="68"/>
        <v>12.68</v>
      </c>
      <c r="BD654" s="329">
        <f t="shared" si="70"/>
        <v>1.4037199637312001</v>
      </c>
      <c r="BE654" s="329">
        <f t="shared" si="71"/>
        <v>0.14037199637311998</v>
      </c>
      <c r="BF654" s="329">
        <f t="shared" si="73"/>
        <v>1.5440919601043201</v>
      </c>
      <c r="BG654" s="374">
        <f t="shared" si="72"/>
        <v>15.440919601043202</v>
      </c>
      <c r="BH654" s="329">
        <f t="shared" si="74"/>
        <v>28.1209196010432</v>
      </c>
    </row>
    <row r="655" spans="53:60" ht="12.75">
      <c r="BA655" s="254">
        <f t="shared" si="69"/>
        <v>28.2089737858</v>
      </c>
      <c r="BB655" s="324">
        <v>635</v>
      </c>
      <c r="BC655" s="329">
        <f t="shared" si="68"/>
        <v>12.700000000000001</v>
      </c>
      <c r="BD655" s="329">
        <f t="shared" si="70"/>
        <v>1.4099067078</v>
      </c>
      <c r="BE655" s="329">
        <f t="shared" si="71"/>
        <v>0.14099067078</v>
      </c>
      <c r="BF655" s="329">
        <f t="shared" si="73"/>
        <v>1.55089737858</v>
      </c>
      <c r="BG655" s="374">
        <f t="shared" si="72"/>
        <v>15.5089737858</v>
      </c>
      <c r="BH655" s="329">
        <f t="shared" si="74"/>
        <v>28.2089737858</v>
      </c>
    </row>
    <row r="656" spans="53:60" ht="12.75">
      <c r="BA656" s="254">
        <f t="shared" si="69"/>
        <v>28.29735912740481</v>
      </c>
      <c r="BB656" s="324">
        <v>636</v>
      </c>
      <c r="BC656" s="329">
        <f t="shared" si="68"/>
        <v>12.72</v>
      </c>
      <c r="BD656" s="329">
        <f t="shared" si="70"/>
        <v>1.4161235570368007</v>
      </c>
      <c r="BE656" s="329">
        <f t="shared" si="71"/>
        <v>0.14161235570368005</v>
      </c>
      <c r="BF656" s="329">
        <f t="shared" si="73"/>
        <v>1.5577359127404808</v>
      </c>
      <c r="BG656" s="374">
        <f t="shared" si="72"/>
        <v>15.577359127404808</v>
      </c>
      <c r="BH656" s="329">
        <f t="shared" si="74"/>
        <v>28.29735912740481</v>
      </c>
    </row>
    <row r="657" spans="53:60" ht="12.75">
      <c r="BA657" s="254">
        <f t="shared" si="69"/>
        <v>28.3860765375024</v>
      </c>
      <c r="BB657" s="324">
        <v>637</v>
      </c>
      <c r="BC657" s="329">
        <f t="shared" si="68"/>
        <v>12.74</v>
      </c>
      <c r="BD657" s="329">
        <f t="shared" si="70"/>
        <v>1.4223705943184</v>
      </c>
      <c r="BE657" s="329">
        <f t="shared" si="71"/>
        <v>0.14223705943184</v>
      </c>
      <c r="BF657" s="329">
        <f t="shared" si="73"/>
        <v>1.56460765375024</v>
      </c>
      <c r="BG657" s="374">
        <f t="shared" si="72"/>
        <v>15.6460765375024</v>
      </c>
      <c r="BH657" s="329">
        <f t="shared" si="74"/>
        <v>28.3860765375024</v>
      </c>
    </row>
    <row r="658" spans="53:60" ht="12.75">
      <c r="BA658" s="254">
        <f t="shared" si="69"/>
        <v>28.475126927737602</v>
      </c>
      <c r="BB658" s="324">
        <v>638</v>
      </c>
      <c r="BC658" s="329">
        <f t="shared" si="68"/>
        <v>12.76</v>
      </c>
      <c r="BD658" s="329">
        <f t="shared" si="70"/>
        <v>1.4286479025216001</v>
      </c>
      <c r="BE658" s="329">
        <f t="shared" si="71"/>
        <v>0.14286479025215998</v>
      </c>
      <c r="BF658" s="329">
        <f t="shared" si="73"/>
        <v>1.5715126927737602</v>
      </c>
      <c r="BG658" s="374">
        <f t="shared" si="72"/>
        <v>15.715126927737602</v>
      </c>
      <c r="BH658" s="329">
        <f t="shared" si="74"/>
        <v>28.475126927737602</v>
      </c>
    </row>
    <row r="659" spans="53:60" ht="12.75">
      <c r="BA659" s="254">
        <f t="shared" si="69"/>
        <v>28.56451120975522</v>
      </c>
      <c r="BB659" s="324">
        <v>639</v>
      </c>
      <c r="BC659" s="329">
        <f t="shared" si="68"/>
        <v>12.780000000000001</v>
      </c>
      <c r="BD659" s="329">
        <f t="shared" si="70"/>
        <v>1.4349555645232017</v>
      </c>
      <c r="BE659" s="329">
        <f t="shared" si="71"/>
        <v>0.1434955564523201</v>
      </c>
      <c r="BF659" s="329">
        <f t="shared" si="73"/>
        <v>1.5784511209755219</v>
      </c>
      <c r="BG659" s="374">
        <f t="shared" si="72"/>
        <v>15.78451120975522</v>
      </c>
      <c r="BH659" s="329">
        <f t="shared" si="74"/>
        <v>28.56451120975522</v>
      </c>
    </row>
    <row r="660" spans="53:60" ht="12.75">
      <c r="BA660" s="254">
        <f t="shared" si="69"/>
        <v>28.6542302952</v>
      </c>
      <c r="BB660" s="324">
        <v>640</v>
      </c>
      <c r="BC660" s="329">
        <f aca="true" t="shared" si="75" ref="BC660:BC720">BB660*$BB$18</f>
        <v>12.8</v>
      </c>
      <c r="BD660" s="329">
        <f t="shared" si="70"/>
        <v>1.4412936632</v>
      </c>
      <c r="BE660" s="329">
        <f t="shared" si="71"/>
        <v>0.14412936632000004</v>
      </c>
      <c r="BF660" s="329">
        <f t="shared" si="73"/>
        <v>1.58542302952</v>
      </c>
      <c r="BG660" s="374">
        <f t="shared" si="72"/>
        <v>15.8542302952</v>
      </c>
      <c r="BH660" s="329">
        <f t="shared" si="74"/>
        <v>28.6542302952</v>
      </c>
    </row>
    <row r="661" spans="53:60" ht="12.75">
      <c r="BA661" s="254">
        <f aca="true" t="shared" si="76" ref="BA661:BA720">BH661</f>
        <v>28.74428509571681</v>
      </c>
      <c r="BB661" s="324">
        <v>641</v>
      </c>
      <c r="BC661" s="329">
        <f t="shared" si="75"/>
        <v>12.82</v>
      </c>
      <c r="BD661" s="329">
        <f aca="true" t="shared" si="77" ref="BD661:BD720">$BD$8*BC661^3+$BD$9*BC661^2+$BD$10*BC661+$BD$11</f>
        <v>1.4476622814288007</v>
      </c>
      <c r="BE661" s="329">
        <f aca="true" t="shared" si="78" ref="BE661:BE720">$BG$8*BC661^3+$BG$9*BC661^2+$BG$10*BC661+$BG$11</f>
        <v>0.14476622814288</v>
      </c>
      <c r="BF661" s="329">
        <f t="shared" si="73"/>
        <v>1.5924285095716808</v>
      </c>
      <c r="BG661" s="374">
        <f t="shared" si="72"/>
        <v>15.924285095716808</v>
      </c>
      <c r="BH661" s="329">
        <f t="shared" si="74"/>
        <v>28.74428509571681</v>
      </c>
    </row>
    <row r="662" spans="53:60" ht="12.75">
      <c r="BA662" s="254">
        <f t="shared" si="76"/>
        <v>28.8346765229504</v>
      </c>
      <c r="BB662" s="324">
        <v>642</v>
      </c>
      <c r="BC662" s="329">
        <f t="shared" si="75"/>
        <v>12.84</v>
      </c>
      <c r="BD662" s="329">
        <f t="shared" si="77"/>
        <v>1.4540615020864</v>
      </c>
      <c r="BE662" s="329">
        <f t="shared" si="78"/>
        <v>0.14540615020863995</v>
      </c>
      <c r="BF662" s="329">
        <f t="shared" si="73"/>
        <v>1.59946765229504</v>
      </c>
      <c r="BG662" s="374">
        <f t="shared" si="72"/>
        <v>15.9946765229504</v>
      </c>
      <c r="BH662" s="329">
        <f t="shared" si="74"/>
        <v>28.8346765229504</v>
      </c>
    </row>
    <row r="663" spans="53:60" ht="12.75">
      <c r="BA663" s="254">
        <f t="shared" si="76"/>
        <v>28.9254054885456</v>
      </c>
      <c r="BB663" s="324">
        <v>643</v>
      </c>
      <c r="BC663" s="329">
        <f t="shared" si="75"/>
        <v>12.86</v>
      </c>
      <c r="BD663" s="329">
        <f t="shared" si="77"/>
        <v>1.4604914080495999</v>
      </c>
      <c r="BE663" s="329">
        <f t="shared" si="78"/>
        <v>0.14604914080495998</v>
      </c>
      <c r="BF663" s="329">
        <f t="shared" si="73"/>
        <v>1.6065405488545599</v>
      </c>
      <c r="BG663" s="374">
        <f t="shared" si="72"/>
        <v>16.0654054885456</v>
      </c>
      <c r="BH663" s="329">
        <f t="shared" si="74"/>
        <v>28.9254054885456</v>
      </c>
    </row>
    <row r="664" spans="53:60" ht="12.75">
      <c r="BA664" s="254">
        <f t="shared" si="76"/>
        <v>29.016472904147214</v>
      </c>
      <c r="BB664" s="324">
        <v>644</v>
      </c>
      <c r="BC664" s="329">
        <f t="shared" si="75"/>
        <v>12.88</v>
      </c>
      <c r="BD664" s="329">
        <f t="shared" si="77"/>
        <v>1.4669520821952011</v>
      </c>
      <c r="BE664" s="329">
        <f t="shared" si="78"/>
        <v>0.14669520821952003</v>
      </c>
      <c r="BF664" s="329">
        <f t="shared" si="73"/>
        <v>1.6136472904147212</v>
      </c>
      <c r="BG664" s="374">
        <f t="shared" si="72"/>
        <v>16.13647290414721</v>
      </c>
      <c r="BH664" s="329">
        <f t="shared" si="74"/>
        <v>29.016472904147214</v>
      </c>
    </row>
    <row r="665" spans="53:60" ht="12.75">
      <c r="BA665" s="254">
        <f t="shared" si="76"/>
        <v>29.1078796814</v>
      </c>
      <c r="BB665" s="324">
        <v>645</v>
      </c>
      <c r="BC665" s="329">
        <f t="shared" si="75"/>
        <v>12.9</v>
      </c>
      <c r="BD665" s="329">
        <f t="shared" si="77"/>
        <v>1.4734436074</v>
      </c>
      <c r="BE665" s="329">
        <f t="shared" si="78"/>
        <v>0.14734436073999999</v>
      </c>
      <c r="BF665" s="329">
        <f t="shared" si="73"/>
        <v>1.62078796814</v>
      </c>
      <c r="BG665" s="374">
        <f t="shared" si="72"/>
        <v>16.207879681399998</v>
      </c>
      <c r="BH665" s="329">
        <f t="shared" si="74"/>
        <v>29.1078796814</v>
      </c>
    </row>
    <row r="666" spans="53:60" ht="12.75">
      <c r="BA666" s="254">
        <f t="shared" si="76"/>
        <v>29.199626731948804</v>
      </c>
      <c r="BB666" s="324">
        <v>646</v>
      </c>
      <c r="BC666" s="329">
        <f t="shared" si="75"/>
        <v>12.92</v>
      </c>
      <c r="BD666" s="329">
        <f t="shared" si="77"/>
        <v>1.4799660665408003</v>
      </c>
      <c r="BE666" s="329">
        <f t="shared" si="78"/>
        <v>0.14799660665408</v>
      </c>
      <c r="BF666" s="329">
        <f t="shared" si="73"/>
        <v>1.6279626731948804</v>
      </c>
      <c r="BG666" s="374">
        <f t="shared" si="72"/>
        <v>16.279626731948802</v>
      </c>
      <c r="BH666" s="329">
        <f t="shared" si="74"/>
        <v>29.199626731948804</v>
      </c>
    </row>
    <row r="667" spans="53:60" ht="12.75">
      <c r="BA667" s="254">
        <f t="shared" si="76"/>
        <v>29.291714967438402</v>
      </c>
      <c r="BB667" s="324">
        <v>647</v>
      </c>
      <c r="BC667" s="329">
        <f t="shared" si="75"/>
        <v>12.94</v>
      </c>
      <c r="BD667" s="329">
        <f t="shared" si="77"/>
        <v>1.4865195424944002</v>
      </c>
      <c r="BE667" s="329">
        <f t="shared" si="78"/>
        <v>0.14865195424944005</v>
      </c>
      <c r="BF667" s="329">
        <f t="shared" si="73"/>
        <v>1.6351714967438402</v>
      </c>
      <c r="BG667" s="374">
        <f t="shared" si="72"/>
        <v>16.3517149674384</v>
      </c>
      <c r="BH667" s="329">
        <f t="shared" si="74"/>
        <v>29.291714967438402</v>
      </c>
    </row>
    <row r="668" spans="53:60" ht="12.75">
      <c r="BA668" s="254">
        <f t="shared" si="76"/>
        <v>29.384145299513605</v>
      </c>
      <c r="BB668" s="324">
        <v>648</v>
      </c>
      <c r="BC668" s="329">
        <f t="shared" si="75"/>
        <v>12.96</v>
      </c>
      <c r="BD668" s="329">
        <f t="shared" si="77"/>
        <v>1.4931041181376006</v>
      </c>
      <c r="BE668" s="329">
        <f t="shared" si="78"/>
        <v>0.14931041181376004</v>
      </c>
      <c r="BF668" s="329">
        <f t="shared" si="73"/>
        <v>1.6424145299513606</v>
      </c>
      <c r="BG668" s="374">
        <f t="shared" si="72"/>
        <v>16.424145299513604</v>
      </c>
      <c r="BH668" s="329">
        <f t="shared" si="74"/>
        <v>29.384145299513605</v>
      </c>
    </row>
    <row r="669" spans="53:60" ht="12.75">
      <c r="BA669" s="254">
        <f t="shared" si="76"/>
        <v>29.476918639819207</v>
      </c>
      <c r="BB669" s="324">
        <v>649</v>
      </c>
      <c r="BC669" s="329">
        <f t="shared" si="75"/>
        <v>12.98</v>
      </c>
      <c r="BD669" s="329">
        <f t="shared" si="77"/>
        <v>1.4997198763472006</v>
      </c>
      <c r="BE669" s="329">
        <f t="shared" si="78"/>
        <v>0.14997198763472006</v>
      </c>
      <c r="BF669" s="329">
        <f t="shared" si="73"/>
        <v>1.6496918639819207</v>
      </c>
      <c r="BG669" s="374">
        <f t="shared" si="72"/>
        <v>16.496918639819206</v>
      </c>
      <c r="BH669" s="329">
        <f t="shared" si="74"/>
        <v>29.476918639819207</v>
      </c>
    </row>
    <row r="670" spans="53:60" ht="12.75">
      <c r="BA670" s="254">
        <f t="shared" si="76"/>
        <v>29.5700359</v>
      </c>
      <c r="BB670" s="324">
        <v>650</v>
      </c>
      <c r="BC670" s="329">
        <f t="shared" si="75"/>
        <v>13</v>
      </c>
      <c r="BD670" s="329">
        <f t="shared" si="77"/>
        <v>1.5063669</v>
      </c>
      <c r="BE670" s="329">
        <f t="shared" si="78"/>
        <v>0.15063669</v>
      </c>
      <c r="BF670" s="329">
        <f t="shared" si="73"/>
        <v>1.65700359</v>
      </c>
      <c r="BG670" s="374">
        <f t="shared" si="72"/>
        <v>16.5700359</v>
      </c>
      <c r="BH670" s="329">
        <f t="shared" si="74"/>
        <v>29.5700359</v>
      </c>
    </row>
    <row r="671" spans="53:60" ht="12.75">
      <c r="BA671" s="254">
        <f t="shared" si="76"/>
        <v>29.663497991700805</v>
      </c>
      <c r="BB671" s="324">
        <v>651</v>
      </c>
      <c r="BC671" s="329">
        <f t="shared" si="75"/>
        <v>13.02</v>
      </c>
      <c r="BD671" s="329">
        <f t="shared" si="77"/>
        <v>1.5130452719728005</v>
      </c>
      <c r="BE671" s="329">
        <f t="shared" si="78"/>
        <v>0.15130452719728</v>
      </c>
      <c r="BF671" s="329">
        <f t="shared" si="73"/>
        <v>1.6643497991700804</v>
      </c>
      <c r="BG671" s="374">
        <f t="shared" si="72"/>
        <v>16.643497991700805</v>
      </c>
      <c r="BH671" s="329">
        <f t="shared" si="74"/>
        <v>29.663497991700805</v>
      </c>
    </row>
    <row r="672" spans="53:60" ht="12.75">
      <c r="BA672" s="254">
        <f t="shared" si="76"/>
        <v>29.7573058265664</v>
      </c>
      <c r="BB672" s="324">
        <v>652</v>
      </c>
      <c r="BC672" s="329">
        <f t="shared" si="75"/>
        <v>13.040000000000001</v>
      </c>
      <c r="BD672" s="329">
        <f t="shared" si="77"/>
        <v>1.5197550751424005</v>
      </c>
      <c r="BE672" s="329">
        <f t="shared" si="78"/>
        <v>0.15197550751424005</v>
      </c>
      <c r="BF672" s="329">
        <f t="shared" si="73"/>
        <v>1.6717305826566404</v>
      </c>
      <c r="BG672" s="374">
        <f t="shared" si="72"/>
        <v>16.717305826566403</v>
      </c>
      <c r="BH672" s="329">
        <f t="shared" si="74"/>
        <v>29.7573058265664</v>
      </c>
    </row>
    <row r="673" spans="53:60" ht="12.75">
      <c r="BA673" s="254">
        <f t="shared" si="76"/>
        <v>29.851460316241614</v>
      </c>
      <c r="BB673" s="324">
        <v>653</v>
      </c>
      <c r="BC673" s="329">
        <f t="shared" si="75"/>
        <v>13.06</v>
      </c>
      <c r="BD673" s="329">
        <f t="shared" si="77"/>
        <v>1.526496392385601</v>
      </c>
      <c r="BE673" s="329">
        <f t="shared" si="78"/>
        <v>0.15264963923856004</v>
      </c>
      <c r="BF673" s="329">
        <f t="shared" si="73"/>
        <v>1.679146031624161</v>
      </c>
      <c r="BG673" s="374">
        <f t="shared" si="72"/>
        <v>16.79146031624161</v>
      </c>
      <c r="BH673" s="329">
        <f t="shared" si="74"/>
        <v>29.851460316241614</v>
      </c>
    </row>
    <row r="674" spans="53:60" ht="12.75">
      <c r="BA674" s="254">
        <f t="shared" si="76"/>
        <v>29.945962372371213</v>
      </c>
      <c r="BB674" s="324">
        <v>654</v>
      </c>
      <c r="BC674" s="329">
        <f t="shared" si="75"/>
        <v>13.08</v>
      </c>
      <c r="BD674" s="329">
        <f t="shared" si="77"/>
        <v>1.5332693065792011</v>
      </c>
      <c r="BE674" s="329">
        <f t="shared" si="78"/>
        <v>0.15332693065792</v>
      </c>
      <c r="BF674" s="329">
        <f t="shared" si="73"/>
        <v>1.686596237237121</v>
      </c>
      <c r="BG674" s="374">
        <f t="shared" si="72"/>
        <v>16.86596237237121</v>
      </c>
      <c r="BH674" s="329">
        <f t="shared" si="74"/>
        <v>29.945962372371213</v>
      </c>
    </row>
    <row r="675" spans="53:60" ht="12.75">
      <c r="BA675" s="254">
        <f t="shared" si="76"/>
        <v>30.04081290660001</v>
      </c>
      <c r="BB675" s="324">
        <v>655</v>
      </c>
      <c r="BC675" s="329">
        <f t="shared" si="75"/>
        <v>13.1</v>
      </c>
      <c r="BD675" s="329">
        <f t="shared" si="77"/>
        <v>1.5400739006000006</v>
      </c>
      <c r="BE675" s="329">
        <f t="shared" si="78"/>
        <v>0.15400739005999997</v>
      </c>
      <c r="BF675" s="329">
        <f t="shared" si="73"/>
        <v>1.6940812906600007</v>
      </c>
      <c r="BG675" s="374">
        <f t="shared" si="72"/>
        <v>16.94081290660001</v>
      </c>
      <c r="BH675" s="329">
        <f t="shared" si="74"/>
        <v>30.04081290660001</v>
      </c>
    </row>
    <row r="676" spans="53:60" ht="12.75">
      <c r="BA676" s="254">
        <f t="shared" si="76"/>
        <v>30.1360128305728</v>
      </c>
      <c r="BB676" s="324">
        <v>656</v>
      </c>
      <c r="BC676" s="329">
        <f t="shared" si="75"/>
        <v>13.120000000000001</v>
      </c>
      <c r="BD676" s="329">
        <f t="shared" si="77"/>
        <v>1.5469102573248</v>
      </c>
      <c r="BE676" s="329">
        <f t="shared" si="78"/>
        <v>0.15469102573248</v>
      </c>
      <c r="BF676" s="329">
        <f t="shared" si="73"/>
        <v>1.70160128305728</v>
      </c>
      <c r="BG676" s="374">
        <f t="shared" si="72"/>
        <v>17.016012830572798</v>
      </c>
      <c r="BH676" s="329">
        <f t="shared" si="74"/>
        <v>30.1360128305728</v>
      </c>
    </row>
    <row r="677" spans="53:60" ht="12.75">
      <c r="BA677" s="254">
        <f t="shared" si="76"/>
        <v>30.23156305593441</v>
      </c>
      <c r="BB677" s="324">
        <v>657</v>
      </c>
      <c r="BC677" s="329">
        <f t="shared" si="75"/>
        <v>13.14</v>
      </c>
      <c r="BD677" s="329">
        <f t="shared" si="77"/>
        <v>1.553778459630401</v>
      </c>
      <c r="BE677" s="329">
        <f t="shared" si="78"/>
        <v>0.15537784596304</v>
      </c>
      <c r="BF677" s="329">
        <f t="shared" si="73"/>
        <v>1.709156305593441</v>
      </c>
      <c r="BG677" s="374">
        <f t="shared" si="72"/>
        <v>17.091563055934408</v>
      </c>
      <c r="BH677" s="329">
        <f t="shared" si="74"/>
        <v>30.23156305593441</v>
      </c>
    </row>
    <row r="678" spans="53:60" ht="12.75">
      <c r="BA678" s="254">
        <f t="shared" si="76"/>
        <v>30.327464494329604</v>
      </c>
      <c r="BB678" s="324">
        <v>658</v>
      </c>
      <c r="BC678" s="329">
        <f t="shared" si="75"/>
        <v>13.16</v>
      </c>
      <c r="BD678" s="329">
        <f t="shared" si="77"/>
        <v>1.5606785903936002</v>
      </c>
      <c r="BE678" s="329">
        <f t="shared" si="78"/>
        <v>0.15606785903936002</v>
      </c>
      <c r="BF678" s="329">
        <f t="shared" si="73"/>
        <v>1.7167464494329603</v>
      </c>
      <c r="BG678" s="374">
        <f t="shared" si="72"/>
        <v>17.167464494329604</v>
      </c>
      <c r="BH678" s="329">
        <f t="shared" si="74"/>
        <v>30.327464494329604</v>
      </c>
    </row>
    <row r="679" spans="53:60" ht="12.75">
      <c r="BA679" s="254">
        <f t="shared" si="76"/>
        <v>30.4237180574032</v>
      </c>
      <c r="BB679" s="324">
        <v>659</v>
      </c>
      <c r="BC679" s="329">
        <f t="shared" si="75"/>
        <v>13.18</v>
      </c>
      <c r="BD679" s="329">
        <f t="shared" si="77"/>
        <v>1.5676107324912</v>
      </c>
      <c r="BE679" s="329">
        <f t="shared" si="78"/>
        <v>0.1567610732491199</v>
      </c>
      <c r="BF679" s="329">
        <f t="shared" si="73"/>
        <v>1.72437180574032</v>
      </c>
      <c r="BG679" s="374">
        <f t="shared" si="72"/>
        <v>17.2437180574032</v>
      </c>
      <c r="BH679" s="329">
        <f t="shared" si="74"/>
        <v>30.4237180574032</v>
      </c>
    </row>
    <row r="680" spans="53:60" ht="12.75">
      <c r="BA680" s="254">
        <f t="shared" si="76"/>
        <v>30.520324656800007</v>
      </c>
      <c r="BB680" s="324">
        <v>660</v>
      </c>
      <c r="BC680" s="329">
        <f t="shared" si="75"/>
        <v>13.200000000000001</v>
      </c>
      <c r="BD680" s="329">
        <f t="shared" si="77"/>
        <v>1.5745749688000006</v>
      </c>
      <c r="BE680" s="329">
        <f t="shared" si="78"/>
        <v>0.15745749688000002</v>
      </c>
      <c r="BF680" s="329">
        <f t="shared" si="73"/>
        <v>1.7320324656800006</v>
      </c>
      <c r="BG680" s="374">
        <f t="shared" si="72"/>
        <v>17.320324656800004</v>
      </c>
      <c r="BH680" s="329">
        <f t="shared" si="74"/>
        <v>30.520324656800007</v>
      </c>
    </row>
    <row r="681" spans="53:60" ht="12.75">
      <c r="BA681" s="254">
        <f t="shared" si="76"/>
        <v>30.61728520416481</v>
      </c>
      <c r="BB681" s="324">
        <v>661</v>
      </c>
      <c r="BC681" s="329">
        <f t="shared" si="75"/>
        <v>13.22</v>
      </c>
      <c r="BD681" s="329">
        <f t="shared" si="77"/>
        <v>1.581571382196801</v>
      </c>
      <c r="BE681" s="329">
        <f t="shared" si="78"/>
        <v>0.15815713821968005</v>
      </c>
      <c r="BF681" s="329">
        <f t="shared" si="73"/>
        <v>1.739728520416481</v>
      </c>
      <c r="BG681" s="374">
        <f t="shared" si="72"/>
        <v>17.39728520416481</v>
      </c>
      <c r="BH681" s="329">
        <f t="shared" si="74"/>
        <v>30.61728520416481</v>
      </c>
    </row>
    <row r="682" spans="53:60" ht="12.75">
      <c r="BA682" s="254">
        <f t="shared" si="76"/>
        <v>30.71460061114241</v>
      </c>
      <c r="BB682" s="324">
        <v>662</v>
      </c>
      <c r="BC682" s="329">
        <f t="shared" si="75"/>
        <v>13.24</v>
      </c>
      <c r="BD682" s="329">
        <f t="shared" si="77"/>
        <v>1.5886000555584008</v>
      </c>
      <c r="BE682" s="329">
        <f t="shared" si="78"/>
        <v>0.15886000555583998</v>
      </c>
      <c r="BF682" s="329">
        <f t="shared" si="73"/>
        <v>1.7474600611142408</v>
      </c>
      <c r="BG682" s="374">
        <f t="shared" si="72"/>
        <v>17.474600611142407</v>
      </c>
      <c r="BH682" s="329">
        <f t="shared" si="74"/>
        <v>30.71460061114241</v>
      </c>
    </row>
    <row r="683" spans="53:60" ht="12.75">
      <c r="BA683" s="254">
        <f t="shared" si="76"/>
        <v>30.812271789377597</v>
      </c>
      <c r="BB683" s="324">
        <v>663</v>
      </c>
      <c r="BC683" s="329">
        <f t="shared" si="75"/>
        <v>13.26</v>
      </c>
      <c r="BD683" s="329">
        <f t="shared" si="77"/>
        <v>1.5956610717615998</v>
      </c>
      <c r="BE683" s="329">
        <f t="shared" si="78"/>
        <v>0.15956610717615996</v>
      </c>
      <c r="BF683" s="329">
        <f t="shared" si="73"/>
        <v>1.7552271789377598</v>
      </c>
      <c r="BG683" s="374">
        <f t="shared" si="72"/>
        <v>17.5522717893776</v>
      </c>
      <c r="BH683" s="329">
        <f t="shared" si="74"/>
        <v>30.812271789377597</v>
      </c>
    </row>
    <row r="684" spans="53:60" ht="12.75">
      <c r="BA684" s="254">
        <f t="shared" si="76"/>
        <v>30.910299650515206</v>
      </c>
      <c r="BB684" s="324">
        <v>664</v>
      </c>
      <c r="BC684" s="329">
        <f t="shared" si="75"/>
        <v>13.280000000000001</v>
      </c>
      <c r="BD684" s="329">
        <f t="shared" si="77"/>
        <v>1.6027545136832007</v>
      </c>
      <c r="BE684" s="329">
        <f t="shared" si="78"/>
        <v>0.16027545136832008</v>
      </c>
      <c r="BF684" s="329">
        <f t="shared" si="73"/>
        <v>1.7630299650515207</v>
      </c>
      <c r="BG684" s="374">
        <f aca="true" t="shared" si="79" ref="BG684:BG720">$G$20*BF684</f>
        <v>17.630299650515205</v>
      </c>
      <c r="BH684" s="329">
        <f t="shared" si="74"/>
        <v>30.910299650515206</v>
      </c>
    </row>
    <row r="685" spans="53:60" ht="12.75">
      <c r="BA685" s="254">
        <f t="shared" si="76"/>
        <v>31.008685106200005</v>
      </c>
      <c r="BB685" s="324">
        <v>665</v>
      </c>
      <c r="BC685" s="329">
        <f t="shared" si="75"/>
        <v>13.3</v>
      </c>
      <c r="BD685" s="329">
        <f t="shared" si="77"/>
        <v>1.6098804642000004</v>
      </c>
      <c r="BE685" s="329">
        <f t="shared" si="78"/>
        <v>0.16098804641999995</v>
      </c>
      <c r="BF685" s="329">
        <f t="shared" si="73"/>
        <v>1.7708685106200004</v>
      </c>
      <c r="BG685" s="374">
        <f t="shared" si="79"/>
        <v>17.708685106200004</v>
      </c>
      <c r="BH685" s="329">
        <f t="shared" si="74"/>
        <v>31.008685106200005</v>
      </c>
    </row>
    <row r="686" spans="53:60" ht="12.75">
      <c r="BA686" s="254">
        <f t="shared" si="76"/>
        <v>31.107429068076797</v>
      </c>
      <c r="BB686" s="324">
        <v>666</v>
      </c>
      <c r="BC686" s="329">
        <f t="shared" si="75"/>
        <v>13.32</v>
      </c>
      <c r="BD686" s="329">
        <f t="shared" si="77"/>
        <v>1.6170390061887996</v>
      </c>
      <c r="BE686" s="329">
        <f t="shared" si="78"/>
        <v>0.16170390061888</v>
      </c>
      <c r="BF686" s="329">
        <f t="shared" si="73"/>
        <v>1.7787429068076797</v>
      </c>
      <c r="BG686" s="374">
        <f t="shared" si="79"/>
        <v>17.787429068076797</v>
      </c>
      <c r="BH686" s="329">
        <f t="shared" si="74"/>
        <v>31.107429068076797</v>
      </c>
    </row>
    <row r="687" spans="53:60" ht="12.75">
      <c r="BA687" s="254">
        <f t="shared" si="76"/>
        <v>31.206532447790398</v>
      </c>
      <c r="BB687" s="324">
        <v>667</v>
      </c>
      <c r="BC687" s="329">
        <f t="shared" si="75"/>
        <v>13.34</v>
      </c>
      <c r="BD687" s="329">
        <f t="shared" si="77"/>
        <v>1.6242302225264</v>
      </c>
      <c r="BE687" s="329">
        <f t="shared" si="78"/>
        <v>0.16242302225264002</v>
      </c>
      <c r="BF687" s="329">
        <f t="shared" si="73"/>
        <v>1.78665324477904</v>
      </c>
      <c r="BG687" s="374">
        <f t="shared" si="79"/>
        <v>17.866532447790398</v>
      </c>
      <c r="BH687" s="329">
        <f t="shared" si="74"/>
        <v>31.206532447790398</v>
      </c>
    </row>
    <row r="688" spans="53:60" ht="12.75">
      <c r="BA688" s="254">
        <f t="shared" si="76"/>
        <v>31.305996156985604</v>
      </c>
      <c r="BB688" s="324">
        <v>668</v>
      </c>
      <c r="BC688" s="329">
        <f t="shared" si="75"/>
        <v>13.36</v>
      </c>
      <c r="BD688" s="329">
        <f t="shared" si="77"/>
        <v>1.6314541960896005</v>
      </c>
      <c r="BE688" s="329">
        <f t="shared" si="78"/>
        <v>0.16314541960895992</v>
      </c>
      <c r="BF688" s="329">
        <f t="shared" si="73"/>
        <v>1.7945996156985604</v>
      </c>
      <c r="BG688" s="374">
        <f t="shared" si="79"/>
        <v>17.945996156985604</v>
      </c>
      <c r="BH688" s="329">
        <f t="shared" si="74"/>
        <v>31.305996156985604</v>
      </c>
    </row>
    <row r="689" spans="53:60" ht="12.75">
      <c r="BA689" s="254">
        <f t="shared" si="76"/>
        <v>31.405821107307204</v>
      </c>
      <c r="BB689" s="324">
        <v>669</v>
      </c>
      <c r="BC689" s="329">
        <f t="shared" si="75"/>
        <v>13.38</v>
      </c>
      <c r="BD689" s="329">
        <f t="shared" si="77"/>
        <v>1.6387110097552002</v>
      </c>
      <c r="BE689" s="329">
        <f t="shared" si="78"/>
        <v>0.16387110097552002</v>
      </c>
      <c r="BF689" s="329">
        <f t="shared" si="73"/>
        <v>1.8025821107307203</v>
      </c>
      <c r="BG689" s="374">
        <f t="shared" si="79"/>
        <v>18.025821107307202</v>
      </c>
      <c r="BH689" s="329">
        <f t="shared" si="74"/>
        <v>31.405821107307204</v>
      </c>
    </row>
    <row r="690" spans="53:60" ht="12.75">
      <c r="BA690" s="254">
        <f t="shared" si="76"/>
        <v>31.506008210400005</v>
      </c>
      <c r="BB690" s="324">
        <v>670</v>
      </c>
      <c r="BC690" s="329">
        <f t="shared" si="75"/>
        <v>13.4</v>
      </c>
      <c r="BD690" s="329">
        <f t="shared" si="77"/>
        <v>1.6460007464000006</v>
      </c>
      <c r="BE690" s="329">
        <f t="shared" si="78"/>
        <v>0.16460007464</v>
      </c>
      <c r="BF690" s="329">
        <f t="shared" si="73"/>
        <v>1.8106008210400006</v>
      </c>
      <c r="BG690" s="374">
        <f t="shared" si="79"/>
        <v>18.106008210400006</v>
      </c>
      <c r="BH690" s="329">
        <f t="shared" si="74"/>
        <v>31.506008210400005</v>
      </c>
    </row>
    <row r="691" spans="53:60" ht="12.75">
      <c r="BA691" s="254">
        <f t="shared" si="76"/>
        <v>31.606558377908804</v>
      </c>
      <c r="BB691" s="324">
        <v>671</v>
      </c>
      <c r="BC691" s="329">
        <f t="shared" si="75"/>
        <v>13.42</v>
      </c>
      <c r="BD691" s="329">
        <f t="shared" si="77"/>
        <v>1.6533234889008004</v>
      </c>
      <c r="BE691" s="329">
        <f t="shared" si="78"/>
        <v>0.16533234889007994</v>
      </c>
      <c r="BF691" s="329">
        <f t="shared" si="73"/>
        <v>1.8186558377908804</v>
      </c>
      <c r="BG691" s="374">
        <f t="shared" si="79"/>
        <v>18.186558377908803</v>
      </c>
      <c r="BH691" s="329">
        <f t="shared" si="74"/>
        <v>31.606558377908804</v>
      </c>
    </row>
    <row r="692" spans="53:60" ht="12.75">
      <c r="BA692" s="254">
        <f t="shared" si="76"/>
        <v>31.7074725214784</v>
      </c>
      <c r="BB692" s="324">
        <v>672</v>
      </c>
      <c r="BC692" s="329">
        <f t="shared" si="75"/>
        <v>13.44</v>
      </c>
      <c r="BD692" s="329">
        <f t="shared" si="77"/>
        <v>1.6606793201344006</v>
      </c>
      <c r="BE692" s="329">
        <f t="shared" si="78"/>
        <v>0.16606793201343997</v>
      </c>
      <c r="BF692" s="329">
        <f t="shared" si="73"/>
        <v>1.8267472521478405</v>
      </c>
      <c r="BG692" s="374">
        <f t="shared" si="79"/>
        <v>18.267472521478403</v>
      </c>
      <c r="BH692" s="329">
        <f t="shared" si="74"/>
        <v>31.7074725214784</v>
      </c>
    </row>
    <row r="693" spans="53:60" ht="12.75">
      <c r="BA693" s="254">
        <f t="shared" si="76"/>
        <v>31.808751552753606</v>
      </c>
      <c r="BB693" s="324">
        <v>673</v>
      </c>
      <c r="BC693" s="329">
        <f t="shared" si="75"/>
        <v>13.46</v>
      </c>
      <c r="BD693" s="329">
        <f t="shared" si="77"/>
        <v>1.6680683229776003</v>
      </c>
      <c r="BE693" s="329">
        <f t="shared" si="78"/>
        <v>0.16680683229776008</v>
      </c>
      <c r="BF693" s="329">
        <f t="shared" si="73"/>
        <v>1.8348751552753604</v>
      </c>
      <c r="BG693" s="374">
        <f t="shared" si="79"/>
        <v>18.348751552753605</v>
      </c>
      <c r="BH693" s="329">
        <f t="shared" si="74"/>
        <v>31.808751552753606</v>
      </c>
    </row>
    <row r="694" spans="53:60" ht="12.75">
      <c r="BA694" s="254">
        <f t="shared" si="76"/>
        <v>31.9103963833792</v>
      </c>
      <c r="BB694" s="324">
        <v>674</v>
      </c>
      <c r="BC694" s="329">
        <f t="shared" si="75"/>
        <v>13.48</v>
      </c>
      <c r="BD694" s="329">
        <f t="shared" si="77"/>
        <v>1.6754905803072002</v>
      </c>
      <c r="BE694" s="329">
        <f t="shared" si="78"/>
        <v>0.16754905803072004</v>
      </c>
      <c r="BF694" s="329">
        <f t="shared" si="73"/>
        <v>1.8430396383379202</v>
      </c>
      <c r="BG694" s="374">
        <f t="shared" si="79"/>
        <v>18.4303963833792</v>
      </c>
      <c r="BH694" s="329">
        <f t="shared" si="74"/>
        <v>31.9103963833792</v>
      </c>
    </row>
    <row r="695" spans="53:60" ht="12.75">
      <c r="BA695" s="254">
        <f t="shared" si="76"/>
        <v>32.01240792499999</v>
      </c>
      <c r="BB695" s="324">
        <v>675</v>
      </c>
      <c r="BC695" s="329">
        <f t="shared" si="75"/>
        <v>13.5</v>
      </c>
      <c r="BD695" s="329">
        <f t="shared" si="77"/>
        <v>1.6829461749999994</v>
      </c>
      <c r="BE695" s="329">
        <f t="shared" si="78"/>
        <v>0.16829461749999994</v>
      </c>
      <c r="BF695" s="329">
        <f t="shared" si="73"/>
        <v>1.8512407924999994</v>
      </c>
      <c r="BG695" s="374">
        <f t="shared" si="79"/>
        <v>18.512407924999994</v>
      </c>
      <c r="BH695" s="329">
        <f t="shared" si="74"/>
        <v>32.01240792499999</v>
      </c>
    </row>
    <row r="696" spans="53:60" ht="12.75">
      <c r="BA696" s="254">
        <f t="shared" si="76"/>
        <v>32.1147870892608</v>
      </c>
      <c r="BB696" s="324">
        <v>676</v>
      </c>
      <c r="BC696" s="329">
        <f t="shared" si="75"/>
        <v>13.52</v>
      </c>
      <c r="BD696" s="329">
        <f t="shared" si="77"/>
        <v>1.6904351899327998</v>
      </c>
      <c r="BE696" s="329">
        <f t="shared" si="78"/>
        <v>0.16904351899327993</v>
      </c>
      <c r="BF696" s="329">
        <f aca="true" t="shared" si="80" ref="BF696:BF720">BD696+BE696</f>
        <v>1.8594787089260798</v>
      </c>
      <c r="BG696" s="374">
        <f t="shared" si="79"/>
        <v>18.594787089260798</v>
      </c>
      <c r="BH696" s="329">
        <f aca="true" t="shared" si="81" ref="BH696:BH720">BC696+BG696</f>
        <v>32.1147870892608</v>
      </c>
    </row>
    <row r="697" spans="53:60" ht="12.75">
      <c r="BA697" s="254">
        <f t="shared" si="76"/>
        <v>32.2175347878064</v>
      </c>
      <c r="BB697" s="324">
        <v>677</v>
      </c>
      <c r="BC697" s="329">
        <f t="shared" si="75"/>
        <v>13.540000000000001</v>
      </c>
      <c r="BD697" s="329">
        <f t="shared" si="77"/>
        <v>1.6979577079824002</v>
      </c>
      <c r="BE697" s="329">
        <f t="shared" si="78"/>
        <v>0.16979577079824007</v>
      </c>
      <c r="BF697" s="329">
        <f t="shared" si="80"/>
        <v>1.8677534787806402</v>
      </c>
      <c r="BG697" s="374">
        <f t="shared" si="79"/>
        <v>18.6775347878064</v>
      </c>
      <c r="BH697" s="329">
        <f t="shared" si="81"/>
        <v>32.2175347878064</v>
      </c>
    </row>
    <row r="698" spans="53:60" ht="12.75">
      <c r="BA698" s="254">
        <f t="shared" si="76"/>
        <v>32.32065193228161</v>
      </c>
      <c r="BB698" s="324">
        <v>678</v>
      </c>
      <c r="BC698" s="329">
        <f t="shared" si="75"/>
        <v>13.56</v>
      </c>
      <c r="BD698" s="329">
        <f t="shared" si="77"/>
        <v>1.705513812025601</v>
      </c>
      <c r="BE698" s="329">
        <f t="shared" si="78"/>
        <v>0.17055138120256</v>
      </c>
      <c r="BF698" s="329">
        <f t="shared" si="80"/>
        <v>1.8760651932281611</v>
      </c>
      <c r="BG698" s="374">
        <f t="shared" si="79"/>
        <v>18.76065193228161</v>
      </c>
      <c r="BH698" s="329">
        <f t="shared" si="81"/>
        <v>32.32065193228161</v>
      </c>
    </row>
    <row r="699" spans="53:60" ht="12.75">
      <c r="BA699" s="254">
        <f t="shared" si="76"/>
        <v>32.4241394343312</v>
      </c>
      <c r="BB699" s="324">
        <v>679</v>
      </c>
      <c r="BC699" s="329">
        <f t="shared" si="75"/>
        <v>13.58</v>
      </c>
      <c r="BD699" s="329">
        <f t="shared" si="77"/>
        <v>1.7131035849391998</v>
      </c>
      <c r="BE699" s="329">
        <f t="shared" si="78"/>
        <v>0.1713103584939201</v>
      </c>
      <c r="BF699" s="329">
        <f t="shared" si="80"/>
        <v>1.88441394343312</v>
      </c>
      <c r="BG699" s="374">
        <f t="shared" si="79"/>
        <v>18.8441394343312</v>
      </c>
      <c r="BH699" s="329">
        <f t="shared" si="81"/>
        <v>32.4241394343312</v>
      </c>
    </row>
    <row r="700" spans="53:60" ht="12.75">
      <c r="BA700" s="254">
        <f t="shared" si="76"/>
        <v>32.5279982056</v>
      </c>
      <c r="BB700" s="324">
        <v>680</v>
      </c>
      <c r="BC700" s="329">
        <f t="shared" si="75"/>
        <v>13.6</v>
      </c>
      <c r="BD700" s="329">
        <f t="shared" si="77"/>
        <v>1.7207271095999996</v>
      </c>
      <c r="BE700" s="329">
        <f t="shared" si="78"/>
        <v>0.17207271095999996</v>
      </c>
      <c r="BF700" s="329">
        <f t="shared" si="80"/>
        <v>1.8927998205599996</v>
      </c>
      <c r="BG700" s="374">
        <f t="shared" si="79"/>
        <v>18.927998205599998</v>
      </c>
      <c r="BH700" s="329">
        <f t="shared" si="81"/>
        <v>32.5279982056</v>
      </c>
    </row>
    <row r="701" spans="53:60" ht="12.75">
      <c r="BA701" s="254">
        <f t="shared" si="76"/>
        <v>32.63222915773281</v>
      </c>
      <c r="BB701" s="324">
        <v>681</v>
      </c>
      <c r="BC701" s="329">
        <f t="shared" si="75"/>
        <v>13.620000000000001</v>
      </c>
      <c r="BD701" s="329">
        <f t="shared" si="77"/>
        <v>1.7283844688848011</v>
      </c>
      <c r="BE701" s="329">
        <f t="shared" si="78"/>
        <v>0.17283844688848007</v>
      </c>
      <c r="BF701" s="329">
        <f t="shared" si="80"/>
        <v>1.9012229157732812</v>
      </c>
      <c r="BG701" s="374">
        <f t="shared" si="79"/>
        <v>19.01222915773281</v>
      </c>
      <c r="BH701" s="329">
        <f t="shared" si="81"/>
        <v>32.63222915773281</v>
      </c>
    </row>
    <row r="702" spans="53:60" ht="12.75">
      <c r="BA702" s="254">
        <f t="shared" si="76"/>
        <v>32.7368332023744</v>
      </c>
      <c r="BB702" s="324">
        <v>682</v>
      </c>
      <c r="BC702" s="329">
        <f t="shared" si="75"/>
        <v>13.64</v>
      </c>
      <c r="BD702" s="329">
        <f t="shared" si="77"/>
        <v>1.7360757456704</v>
      </c>
      <c r="BE702" s="329">
        <f t="shared" si="78"/>
        <v>0.17360757456704004</v>
      </c>
      <c r="BF702" s="329">
        <f t="shared" si="80"/>
        <v>1.90968332023744</v>
      </c>
      <c r="BG702" s="374">
        <f t="shared" si="79"/>
        <v>19.0968332023744</v>
      </c>
      <c r="BH702" s="329">
        <f t="shared" si="81"/>
        <v>32.7368332023744</v>
      </c>
    </row>
    <row r="703" spans="53:60" ht="12.75">
      <c r="BA703" s="254">
        <f t="shared" si="76"/>
        <v>32.8418112511696</v>
      </c>
      <c r="BB703" s="324">
        <v>683</v>
      </c>
      <c r="BC703" s="329">
        <f t="shared" si="75"/>
        <v>13.66</v>
      </c>
      <c r="BD703" s="329">
        <f t="shared" si="77"/>
        <v>1.7438010228336005</v>
      </c>
      <c r="BE703" s="329">
        <f t="shared" si="78"/>
        <v>0.17438010228336</v>
      </c>
      <c r="BF703" s="329">
        <f t="shared" si="80"/>
        <v>1.9181811251169605</v>
      </c>
      <c r="BG703" s="374">
        <f t="shared" si="79"/>
        <v>19.181811251169606</v>
      </c>
      <c r="BH703" s="329">
        <f t="shared" si="81"/>
        <v>32.8418112511696</v>
      </c>
    </row>
    <row r="704" spans="53:60" ht="12.75">
      <c r="BA704" s="254">
        <f t="shared" si="76"/>
        <v>32.947164215763195</v>
      </c>
      <c r="BB704" s="324">
        <v>684</v>
      </c>
      <c r="BC704" s="329">
        <f t="shared" si="75"/>
        <v>13.68</v>
      </c>
      <c r="BD704" s="329">
        <f t="shared" si="77"/>
        <v>1.7515603832512</v>
      </c>
      <c r="BE704" s="329">
        <f t="shared" si="78"/>
        <v>0.17515603832511997</v>
      </c>
      <c r="BF704" s="329">
        <f t="shared" si="80"/>
        <v>1.92671642157632</v>
      </c>
      <c r="BG704" s="374">
        <f t="shared" si="79"/>
        <v>19.2671642157632</v>
      </c>
      <c r="BH704" s="329">
        <f t="shared" si="81"/>
        <v>32.947164215763195</v>
      </c>
    </row>
    <row r="705" spans="53:60" ht="12.75">
      <c r="BA705" s="254">
        <f t="shared" si="76"/>
        <v>33.05289300780001</v>
      </c>
      <c r="BB705" s="324">
        <v>685</v>
      </c>
      <c r="BC705" s="329">
        <f t="shared" si="75"/>
        <v>13.700000000000001</v>
      </c>
      <c r="BD705" s="329">
        <f t="shared" si="77"/>
        <v>1.7593539098000008</v>
      </c>
      <c r="BE705" s="329">
        <f t="shared" si="78"/>
        <v>0.17593539098000002</v>
      </c>
      <c r="BF705" s="329">
        <f t="shared" si="80"/>
        <v>1.935289300780001</v>
      </c>
      <c r="BG705" s="374">
        <f t="shared" si="79"/>
        <v>19.35289300780001</v>
      </c>
      <c r="BH705" s="329">
        <f t="shared" si="81"/>
        <v>33.05289300780001</v>
      </c>
    </row>
    <row r="706" spans="53:60" ht="12.75">
      <c r="BA706" s="254">
        <f t="shared" si="76"/>
        <v>33.158998538924806</v>
      </c>
      <c r="BB706" s="324">
        <v>686</v>
      </c>
      <c r="BC706" s="329">
        <f t="shared" si="75"/>
        <v>13.72</v>
      </c>
      <c r="BD706" s="329">
        <f t="shared" si="77"/>
        <v>1.7671816853568008</v>
      </c>
      <c r="BE706" s="329">
        <f t="shared" si="78"/>
        <v>0.17671816853568004</v>
      </c>
      <c r="BF706" s="329">
        <f t="shared" si="80"/>
        <v>1.9438998538924808</v>
      </c>
      <c r="BG706" s="374">
        <f t="shared" si="79"/>
        <v>19.438998538924807</v>
      </c>
      <c r="BH706" s="329">
        <f t="shared" si="81"/>
        <v>33.158998538924806</v>
      </c>
    </row>
    <row r="707" spans="53:60" ht="12.75">
      <c r="BA707" s="254">
        <f t="shared" si="76"/>
        <v>33.265481720782404</v>
      </c>
      <c r="BB707" s="324">
        <v>687</v>
      </c>
      <c r="BC707" s="329">
        <f t="shared" si="75"/>
        <v>13.74</v>
      </c>
      <c r="BD707" s="329">
        <f t="shared" si="77"/>
        <v>1.7750437927984002</v>
      </c>
      <c r="BE707" s="329">
        <f t="shared" si="78"/>
        <v>0.17750437927984006</v>
      </c>
      <c r="BF707" s="329">
        <f t="shared" si="80"/>
        <v>1.9525481720782403</v>
      </c>
      <c r="BG707" s="374">
        <f t="shared" si="79"/>
        <v>19.525481720782402</v>
      </c>
      <c r="BH707" s="329">
        <f t="shared" si="81"/>
        <v>33.265481720782404</v>
      </c>
    </row>
    <row r="708" spans="53:60" ht="12.75">
      <c r="BA708" s="254">
        <f t="shared" si="76"/>
        <v>33.37234346501761</v>
      </c>
      <c r="BB708" s="324">
        <v>688</v>
      </c>
      <c r="BC708" s="329">
        <f t="shared" si="75"/>
        <v>13.76</v>
      </c>
      <c r="BD708" s="329">
        <f t="shared" si="77"/>
        <v>1.7829403150016006</v>
      </c>
      <c r="BE708" s="329">
        <f t="shared" si="78"/>
        <v>0.17829403150016007</v>
      </c>
      <c r="BF708" s="329">
        <f t="shared" si="80"/>
        <v>1.9612343465017605</v>
      </c>
      <c r="BG708" s="374">
        <f t="shared" si="79"/>
        <v>19.612343465017606</v>
      </c>
      <c r="BH708" s="329">
        <f t="shared" si="81"/>
        <v>33.37234346501761</v>
      </c>
    </row>
    <row r="709" spans="53:60" ht="12.75">
      <c r="BA709" s="254">
        <f t="shared" si="76"/>
        <v>33.479584683275206</v>
      </c>
      <c r="BB709" s="324">
        <v>689</v>
      </c>
      <c r="BC709" s="329">
        <f t="shared" si="75"/>
        <v>13.780000000000001</v>
      </c>
      <c r="BD709" s="329">
        <f t="shared" si="77"/>
        <v>1.7908713348432002</v>
      </c>
      <c r="BE709" s="329">
        <f t="shared" si="78"/>
        <v>0.17908713348432</v>
      </c>
      <c r="BF709" s="329">
        <f t="shared" si="80"/>
        <v>1.9699584683275202</v>
      </c>
      <c r="BG709" s="374">
        <f t="shared" si="79"/>
        <v>19.6995846832752</v>
      </c>
      <c r="BH709" s="329">
        <f t="shared" si="81"/>
        <v>33.479584683275206</v>
      </c>
    </row>
    <row r="710" spans="53:60" ht="12.75">
      <c r="BA710" s="254">
        <f t="shared" si="76"/>
        <v>33.58720628720002</v>
      </c>
      <c r="BB710" s="324">
        <v>690</v>
      </c>
      <c r="BC710" s="329">
        <f t="shared" si="75"/>
        <v>13.8</v>
      </c>
      <c r="BD710" s="329">
        <f t="shared" si="77"/>
        <v>1.7988369352000013</v>
      </c>
      <c r="BE710" s="329">
        <f t="shared" si="78"/>
        <v>0.17988369352000003</v>
      </c>
      <c r="BF710" s="329">
        <f t="shared" si="80"/>
        <v>1.9787206287200014</v>
      </c>
      <c r="BG710" s="374">
        <f t="shared" si="79"/>
        <v>19.787206287200014</v>
      </c>
      <c r="BH710" s="329">
        <f t="shared" si="81"/>
        <v>33.58720628720002</v>
      </c>
    </row>
    <row r="711" spans="53:60" ht="12.75">
      <c r="BA711" s="254">
        <f t="shared" si="76"/>
        <v>33.6952091884368</v>
      </c>
      <c r="BB711" s="324">
        <v>691</v>
      </c>
      <c r="BC711" s="329">
        <f t="shared" si="75"/>
        <v>13.82</v>
      </c>
      <c r="BD711" s="329">
        <f t="shared" si="77"/>
        <v>1.8068371989488001</v>
      </c>
      <c r="BE711" s="329">
        <f t="shared" si="78"/>
        <v>0.18068371989487994</v>
      </c>
      <c r="BF711" s="329">
        <f t="shared" si="80"/>
        <v>1.98752091884368</v>
      </c>
      <c r="BG711" s="374">
        <f t="shared" si="79"/>
        <v>19.8752091884368</v>
      </c>
      <c r="BH711" s="329">
        <f t="shared" si="81"/>
        <v>33.6952091884368</v>
      </c>
    </row>
    <row r="712" spans="53:60" ht="12.75">
      <c r="BA712" s="254">
        <f t="shared" si="76"/>
        <v>33.8035942986304</v>
      </c>
      <c r="BB712" s="324">
        <v>692</v>
      </c>
      <c r="BC712" s="329">
        <f t="shared" si="75"/>
        <v>13.84</v>
      </c>
      <c r="BD712" s="329">
        <f t="shared" si="77"/>
        <v>1.8148722089664002</v>
      </c>
      <c r="BE712" s="329">
        <f t="shared" si="78"/>
        <v>0.18148722089664002</v>
      </c>
      <c r="BF712" s="329">
        <f t="shared" si="80"/>
        <v>1.9963594298630403</v>
      </c>
      <c r="BG712" s="374">
        <f t="shared" si="79"/>
        <v>19.963594298630404</v>
      </c>
      <c r="BH712" s="329">
        <f t="shared" si="81"/>
        <v>33.8035942986304</v>
      </c>
    </row>
    <row r="713" spans="53:60" ht="12.75">
      <c r="BA713" s="254">
        <f t="shared" si="76"/>
        <v>33.91236252942559</v>
      </c>
      <c r="BB713" s="324">
        <v>693</v>
      </c>
      <c r="BC713" s="329">
        <f t="shared" si="75"/>
        <v>13.86</v>
      </c>
      <c r="BD713" s="329">
        <f t="shared" si="77"/>
        <v>1.8229420481295995</v>
      </c>
      <c r="BE713" s="329">
        <f t="shared" si="78"/>
        <v>0.18229420481295996</v>
      </c>
      <c r="BF713" s="329">
        <f t="shared" si="80"/>
        <v>2.0052362529425594</v>
      </c>
      <c r="BG713" s="374">
        <f t="shared" si="79"/>
        <v>20.052362529425594</v>
      </c>
      <c r="BH713" s="329">
        <f t="shared" si="81"/>
        <v>33.91236252942559</v>
      </c>
    </row>
    <row r="714" spans="53:60" ht="12.75">
      <c r="BA714" s="254">
        <f t="shared" si="76"/>
        <v>34.02151479246721</v>
      </c>
      <c r="BB714" s="324">
        <v>694</v>
      </c>
      <c r="BC714" s="329">
        <f t="shared" si="75"/>
        <v>13.88</v>
      </c>
      <c r="BD714" s="329">
        <f t="shared" si="77"/>
        <v>1.8310467993152006</v>
      </c>
      <c r="BE714" s="329">
        <f t="shared" si="78"/>
        <v>0.18310467993152</v>
      </c>
      <c r="BF714" s="329">
        <f t="shared" si="80"/>
        <v>2.0141514792467206</v>
      </c>
      <c r="BG714" s="374">
        <f t="shared" si="79"/>
        <v>20.141514792467206</v>
      </c>
      <c r="BH714" s="329">
        <f t="shared" si="81"/>
        <v>34.02151479246721</v>
      </c>
    </row>
    <row r="715" spans="53:60" ht="12.75">
      <c r="BA715" s="254">
        <f t="shared" si="76"/>
        <v>34.1310519994</v>
      </c>
      <c r="BB715" s="324">
        <v>695</v>
      </c>
      <c r="BC715" s="329">
        <f t="shared" si="75"/>
        <v>13.9</v>
      </c>
      <c r="BD715" s="329">
        <f t="shared" si="77"/>
        <v>1.8391865453999998</v>
      </c>
      <c r="BE715" s="329">
        <f t="shared" si="78"/>
        <v>0.18391865453999998</v>
      </c>
      <c r="BF715" s="329">
        <f t="shared" si="80"/>
        <v>2.02310519994</v>
      </c>
      <c r="BG715" s="374">
        <f t="shared" si="79"/>
        <v>20.231051999399998</v>
      </c>
      <c r="BH715" s="329">
        <f t="shared" si="81"/>
        <v>34.1310519994</v>
      </c>
    </row>
    <row r="716" spans="53:60" ht="12.75">
      <c r="BA716" s="254">
        <f t="shared" si="76"/>
        <v>34.2409750618688</v>
      </c>
      <c r="BB716" s="324">
        <v>696</v>
      </c>
      <c r="BC716" s="329">
        <f t="shared" si="75"/>
        <v>13.92</v>
      </c>
      <c r="BD716" s="329">
        <f t="shared" si="77"/>
        <v>1.8473613692608002</v>
      </c>
      <c r="BE716" s="329">
        <f t="shared" si="78"/>
        <v>0.18473613692608007</v>
      </c>
      <c r="BF716" s="329">
        <f t="shared" si="80"/>
        <v>2.0320975061868802</v>
      </c>
      <c r="BG716" s="374">
        <f t="shared" si="79"/>
        <v>20.3209750618688</v>
      </c>
      <c r="BH716" s="329">
        <f t="shared" si="81"/>
        <v>34.2409750618688</v>
      </c>
    </row>
    <row r="717" spans="53:60" ht="12.75">
      <c r="BA717" s="254">
        <f t="shared" si="76"/>
        <v>34.3512848915184</v>
      </c>
      <c r="BB717" s="324">
        <v>697</v>
      </c>
      <c r="BC717" s="329">
        <f t="shared" si="75"/>
        <v>13.94</v>
      </c>
      <c r="BD717" s="329">
        <f t="shared" si="77"/>
        <v>1.8555713537744</v>
      </c>
      <c r="BE717" s="329">
        <f t="shared" si="78"/>
        <v>0.18555713537743992</v>
      </c>
      <c r="BF717" s="329">
        <f t="shared" si="80"/>
        <v>2.04112848915184</v>
      </c>
      <c r="BG717" s="374">
        <f t="shared" si="79"/>
        <v>20.4112848915184</v>
      </c>
      <c r="BH717" s="329">
        <f t="shared" si="81"/>
        <v>34.3512848915184</v>
      </c>
    </row>
    <row r="718" spans="53:60" ht="12.75">
      <c r="BA718" s="254">
        <f t="shared" si="76"/>
        <v>34.461982399993616</v>
      </c>
      <c r="BB718" s="324">
        <v>698</v>
      </c>
      <c r="BC718" s="329">
        <f t="shared" si="75"/>
        <v>13.96</v>
      </c>
      <c r="BD718" s="329">
        <f t="shared" si="77"/>
        <v>1.8638165818176013</v>
      </c>
      <c r="BE718" s="329">
        <f t="shared" si="78"/>
        <v>0.18638165818176003</v>
      </c>
      <c r="BF718" s="329">
        <f t="shared" si="80"/>
        <v>2.0501982399993612</v>
      </c>
      <c r="BG718" s="374">
        <f t="shared" si="79"/>
        <v>20.50198239999361</v>
      </c>
      <c r="BH718" s="329">
        <f t="shared" si="81"/>
        <v>34.461982399993616</v>
      </c>
    </row>
    <row r="719" spans="53:60" ht="12.75">
      <c r="BA719" s="254">
        <f t="shared" si="76"/>
        <v>34.57306849893921</v>
      </c>
      <c r="BB719" s="324">
        <v>699</v>
      </c>
      <c r="BC719" s="329">
        <f t="shared" si="75"/>
        <v>13.98</v>
      </c>
      <c r="BD719" s="329">
        <f t="shared" si="77"/>
        <v>1.872097136267201</v>
      </c>
      <c r="BE719" s="329">
        <f t="shared" si="78"/>
        <v>0.18720971362672004</v>
      </c>
      <c r="BF719" s="329">
        <f t="shared" si="80"/>
        <v>2.059306849893921</v>
      </c>
      <c r="BG719" s="374">
        <f t="shared" si="79"/>
        <v>20.59306849893921</v>
      </c>
      <c r="BH719" s="329">
        <f t="shared" si="81"/>
        <v>34.57306849893921</v>
      </c>
    </row>
    <row r="720" spans="53:60" ht="12.75">
      <c r="BA720" s="254">
        <f t="shared" si="76"/>
        <v>34.6845441</v>
      </c>
      <c r="BB720" s="324">
        <v>700</v>
      </c>
      <c r="BC720" s="329">
        <f t="shared" si="75"/>
        <v>14</v>
      </c>
      <c r="BD720" s="329">
        <f t="shared" si="77"/>
        <v>1.8804131</v>
      </c>
      <c r="BE720" s="329">
        <f t="shared" si="78"/>
        <v>0.18804131</v>
      </c>
      <c r="BF720" s="329">
        <f t="shared" si="80"/>
        <v>2.0684544099999997</v>
      </c>
      <c r="BG720" s="374">
        <f t="shared" si="79"/>
        <v>20.684544099999997</v>
      </c>
      <c r="BH720" s="329">
        <f t="shared" si="81"/>
        <v>34.6845441</v>
      </c>
    </row>
    <row r="721" spans="54:60" ht="12.75">
      <c r="BB721" s="324"/>
      <c r="BC721" s="329"/>
      <c r="BD721" s="329"/>
      <c r="BE721" s="329"/>
      <c r="BF721" s="329"/>
      <c r="BG721" s="374"/>
      <c r="BH721" s="329"/>
    </row>
    <row r="722" spans="54:60" ht="12.75">
      <c r="BB722" s="324"/>
      <c r="BC722" s="329"/>
      <c r="BD722" s="329"/>
      <c r="BE722" s="329"/>
      <c r="BF722" s="329"/>
      <c r="BG722" s="374"/>
      <c r="BH722" s="329"/>
    </row>
    <row r="723" spans="54:60" ht="12.75">
      <c r="BB723" s="324"/>
      <c r="BC723" s="329"/>
      <c r="BD723" s="329"/>
      <c r="BE723" s="329"/>
      <c r="BF723" s="329"/>
      <c r="BG723" s="374"/>
      <c r="BH723" s="329"/>
    </row>
    <row r="724" spans="54:60" ht="12.75">
      <c r="BB724" s="324"/>
      <c r="BC724" s="329"/>
      <c r="BD724" s="329"/>
      <c r="BE724" s="329"/>
      <c r="BF724" s="329"/>
      <c r="BG724" s="374"/>
      <c r="BH724" s="329"/>
    </row>
    <row r="725" spans="54:60" ht="12.75">
      <c r="BB725" s="324"/>
      <c r="BC725" s="329"/>
      <c r="BD725" s="329"/>
      <c r="BE725" s="329"/>
      <c r="BF725" s="329"/>
      <c r="BG725" s="374"/>
      <c r="BH725" s="329"/>
    </row>
    <row r="726" spans="54:60" ht="12.75">
      <c r="BB726" s="324"/>
      <c r="BC726" s="329"/>
      <c r="BD726" s="329"/>
      <c r="BE726" s="329"/>
      <c r="BF726" s="329"/>
      <c r="BG726" s="374"/>
      <c r="BH726" s="329"/>
    </row>
    <row r="727" spans="54:60" ht="12.75">
      <c r="BB727" s="324"/>
      <c r="BC727" s="329"/>
      <c r="BD727" s="329"/>
      <c r="BE727" s="329"/>
      <c r="BF727" s="329"/>
      <c r="BG727" s="374"/>
      <c r="BH727" s="329"/>
    </row>
    <row r="728" spans="54:60" ht="12.75">
      <c r="BB728" s="324"/>
      <c r="BC728" s="329"/>
      <c r="BD728" s="329"/>
      <c r="BE728" s="329"/>
      <c r="BF728" s="329"/>
      <c r="BG728" s="374"/>
      <c r="BH728" s="329"/>
    </row>
    <row r="729" spans="54:60" ht="12.75">
      <c r="BB729" s="324"/>
      <c r="BC729" s="329"/>
      <c r="BD729" s="329"/>
      <c r="BE729" s="329"/>
      <c r="BF729" s="329"/>
      <c r="BG729" s="374"/>
      <c r="BH729" s="329"/>
    </row>
    <row r="730" spans="54:60" ht="12.75">
      <c r="BB730" s="324"/>
      <c r="BC730" s="329"/>
      <c r="BD730" s="329"/>
      <c r="BE730" s="329"/>
      <c r="BF730" s="329"/>
      <c r="BG730" s="374"/>
      <c r="BH730" s="329"/>
    </row>
    <row r="731" spans="54:60" ht="12.75">
      <c r="BB731" s="324"/>
      <c r="BC731" s="329"/>
      <c r="BD731" s="329"/>
      <c r="BE731" s="329"/>
      <c r="BF731" s="329"/>
      <c r="BG731" s="374"/>
      <c r="BH731" s="329"/>
    </row>
    <row r="732" spans="54:60" ht="12.75">
      <c r="BB732" s="324"/>
      <c r="BC732" s="329"/>
      <c r="BD732" s="329"/>
      <c r="BE732" s="329"/>
      <c r="BF732" s="329"/>
      <c r="BG732" s="374"/>
      <c r="BH732" s="329"/>
    </row>
    <row r="733" spans="54:60" ht="12.75">
      <c r="BB733" s="324"/>
      <c r="BC733" s="329"/>
      <c r="BD733" s="329"/>
      <c r="BE733" s="329"/>
      <c r="BF733" s="329"/>
      <c r="BG733" s="374"/>
      <c r="BH733" s="329"/>
    </row>
    <row r="734" spans="54:60" ht="12.75">
      <c r="BB734" s="324"/>
      <c r="BC734" s="329"/>
      <c r="BD734" s="329"/>
      <c r="BE734" s="329"/>
      <c r="BF734" s="329"/>
      <c r="BG734" s="374"/>
      <c r="BH734" s="329"/>
    </row>
    <row r="735" spans="54:60" ht="12.75">
      <c r="BB735" s="324"/>
      <c r="BC735" s="329"/>
      <c r="BD735" s="329"/>
      <c r="BE735" s="329"/>
      <c r="BF735" s="329"/>
      <c r="BG735" s="374"/>
      <c r="BH735" s="329"/>
    </row>
    <row r="736" spans="54:60" ht="12.75">
      <c r="BB736" s="324"/>
      <c r="BC736" s="329"/>
      <c r="BD736" s="329"/>
      <c r="BE736" s="329"/>
      <c r="BF736" s="329"/>
      <c r="BG736" s="374"/>
      <c r="BH736" s="329"/>
    </row>
    <row r="737" spans="54:60" ht="12.75">
      <c r="BB737" s="324"/>
      <c r="BC737" s="329"/>
      <c r="BD737" s="329"/>
      <c r="BE737" s="329"/>
      <c r="BF737" s="329"/>
      <c r="BG737" s="374"/>
      <c r="BH737" s="329"/>
    </row>
    <row r="738" spans="54:60" ht="12.75">
      <c r="BB738" s="324"/>
      <c r="BC738" s="329"/>
      <c r="BD738" s="329"/>
      <c r="BE738" s="329"/>
      <c r="BF738" s="329"/>
      <c r="BG738" s="374"/>
      <c r="BH738" s="329"/>
    </row>
    <row r="739" spans="54:60" ht="12.75">
      <c r="BB739" s="324"/>
      <c r="BC739" s="329"/>
      <c r="BD739" s="329"/>
      <c r="BE739" s="329"/>
      <c r="BF739" s="329"/>
      <c r="BG739" s="374"/>
      <c r="BH739" s="329"/>
    </row>
    <row r="740" spans="54:60" ht="12.75">
      <c r="BB740" s="324"/>
      <c r="BC740" s="329"/>
      <c r="BD740" s="329"/>
      <c r="BE740" s="329"/>
      <c r="BF740" s="329"/>
      <c r="BG740" s="374"/>
      <c r="BH740" s="329"/>
    </row>
    <row r="741" spans="54:60" ht="12.75">
      <c r="BB741" s="324"/>
      <c r="BC741" s="329"/>
      <c r="BD741" s="329"/>
      <c r="BE741" s="329"/>
      <c r="BF741" s="329"/>
      <c r="BG741" s="374"/>
      <c r="BH741" s="329"/>
    </row>
    <row r="742" spans="54:60" ht="12.75">
      <c r="BB742" s="324"/>
      <c r="BC742" s="329"/>
      <c r="BD742" s="329"/>
      <c r="BE742" s="329"/>
      <c r="BF742" s="329"/>
      <c r="BG742" s="374"/>
      <c r="BH742" s="329"/>
    </row>
    <row r="743" spans="54:60" ht="12.75">
      <c r="BB743" s="324"/>
      <c r="BC743" s="329"/>
      <c r="BD743" s="329"/>
      <c r="BE743" s="329"/>
      <c r="BF743" s="329"/>
      <c r="BG743" s="374"/>
      <c r="BH743" s="329"/>
    </row>
    <row r="744" spans="54:60" ht="12.75">
      <c r="BB744" s="324"/>
      <c r="BC744" s="329"/>
      <c r="BD744" s="329"/>
      <c r="BE744" s="329"/>
      <c r="BF744" s="329"/>
      <c r="BG744" s="374"/>
      <c r="BH744" s="329"/>
    </row>
    <row r="745" spans="54:60" ht="12.75">
      <c r="BB745" s="324"/>
      <c r="BC745" s="329"/>
      <c r="BD745" s="329"/>
      <c r="BE745" s="329"/>
      <c r="BF745" s="329"/>
      <c r="BG745" s="374"/>
      <c r="BH745" s="329"/>
    </row>
    <row r="746" spans="54:60" ht="12.75">
      <c r="BB746" s="324"/>
      <c r="BC746" s="329"/>
      <c r="BD746" s="329"/>
      <c r="BE746" s="329"/>
      <c r="BF746" s="329"/>
      <c r="BG746" s="374"/>
      <c r="BH746" s="329"/>
    </row>
    <row r="747" spans="54:60" ht="12.75">
      <c r="BB747" s="324"/>
      <c r="BC747" s="329"/>
      <c r="BD747" s="329"/>
      <c r="BE747" s="329"/>
      <c r="BF747" s="329"/>
      <c r="BG747" s="374"/>
      <c r="BH747" s="329"/>
    </row>
    <row r="748" spans="54:60" ht="12.75">
      <c r="BB748" s="324"/>
      <c r="BC748" s="329"/>
      <c r="BD748" s="329"/>
      <c r="BE748" s="329"/>
      <c r="BF748" s="329"/>
      <c r="BG748" s="374"/>
      <c r="BH748" s="329"/>
    </row>
    <row r="749" spans="54:60" ht="12.75">
      <c r="BB749" s="324"/>
      <c r="BC749" s="329"/>
      <c r="BD749" s="329"/>
      <c r="BE749" s="329"/>
      <c r="BF749" s="329"/>
      <c r="BG749" s="374"/>
      <c r="BH749" s="329"/>
    </row>
    <row r="750" spans="54:60" ht="12.75">
      <c r="BB750" s="324"/>
      <c r="BC750" s="329"/>
      <c r="BD750" s="329"/>
      <c r="BE750" s="329"/>
      <c r="BF750" s="329"/>
      <c r="BG750" s="374"/>
      <c r="BH750" s="329"/>
    </row>
    <row r="751" spans="54:60" ht="12.75">
      <c r="BB751" s="324"/>
      <c r="BC751" s="329"/>
      <c r="BD751" s="329"/>
      <c r="BE751" s="329"/>
      <c r="BF751" s="329"/>
      <c r="BG751" s="374"/>
      <c r="BH751" s="329"/>
    </row>
    <row r="752" spans="54:60" ht="12.75">
      <c r="BB752" s="324"/>
      <c r="BC752" s="329"/>
      <c r="BD752" s="329"/>
      <c r="BE752" s="329"/>
      <c r="BF752" s="329"/>
      <c r="BG752" s="374"/>
      <c r="BH752" s="329"/>
    </row>
    <row r="753" spans="54:60" ht="12.75">
      <c r="BB753" s="324"/>
      <c r="BC753" s="329"/>
      <c r="BD753" s="329"/>
      <c r="BE753" s="329"/>
      <c r="BF753" s="329"/>
      <c r="BG753" s="374"/>
      <c r="BH753" s="329"/>
    </row>
    <row r="754" spans="54:60" ht="12.75">
      <c r="BB754" s="324"/>
      <c r="BC754" s="329"/>
      <c r="BD754" s="329"/>
      <c r="BE754" s="329"/>
      <c r="BF754" s="329"/>
      <c r="BG754" s="374"/>
      <c r="BH754" s="329"/>
    </row>
    <row r="755" spans="54:60" ht="12.75">
      <c r="BB755" s="324"/>
      <c r="BC755" s="329"/>
      <c r="BD755" s="329"/>
      <c r="BE755" s="329"/>
      <c r="BF755" s="329"/>
      <c r="BG755" s="374"/>
      <c r="BH755" s="329"/>
    </row>
    <row r="756" spans="54:60" ht="12.75">
      <c r="BB756" s="324"/>
      <c r="BC756" s="329"/>
      <c r="BD756" s="329"/>
      <c r="BE756" s="329"/>
      <c r="BF756" s="329"/>
      <c r="BG756" s="374"/>
      <c r="BH756" s="329"/>
    </row>
    <row r="757" spans="54:60" ht="12.75">
      <c r="BB757" s="324"/>
      <c r="BC757" s="329"/>
      <c r="BD757" s="329"/>
      <c r="BE757" s="329"/>
      <c r="BF757" s="329"/>
      <c r="BG757" s="374"/>
      <c r="BH757" s="329"/>
    </row>
    <row r="758" spans="54:60" ht="12.75">
      <c r="BB758" s="324"/>
      <c r="BC758" s="329"/>
      <c r="BD758" s="329"/>
      <c r="BE758" s="329"/>
      <c r="BF758" s="329"/>
      <c r="BG758" s="374"/>
      <c r="BH758" s="329"/>
    </row>
    <row r="759" spans="54:60" ht="12.75">
      <c r="BB759" s="324"/>
      <c r="BC759" s="329"/>
      <c r="BD759" s="329"/>
      <c r="BE759" s="329"/>
      <c r="BF759" s="329"/>
      <c r="BG759" s="374"/>
      <c r="BH759" s="329"/>
    </row>
    <row r="760" spans="54:60" ht="12.75">
      <c r="BB760" s="324"/>
      <c r="BC760" s="329"/>
      <c r="BD760" s="329"/>
      <c r="BE760" s="329"/>
      <c r="BF760" s="329"/>
      <c r="BG760" s="374"/>
      <c r="BH760" s="329"/>
    </row>
    <row r="761" spans="54:60" ht="12.75">
      <c r="BB761" s="324"/>
      <c r="BC761" s="329"/>
      <c r="BD761" s="329"/>
      <c r="BE761" s="329"/>
      <c r="BF761" s="329"/>
      <c r="BG761" s="374"/>
      <c r="BH761" s="329"/>
    </row>
    <row r="762" spans="54:60" ht="12.75">
      <c r="BB762" s="324"/>
      <c r="BC762" s="329"/>
      <c r="BD762" s="329"/>
      <c r="BE762" s="329"/>
      <c r="BF762" s="329"/>
      <c r="BG762" s="374"/>
      <c r="BH762" s="329"/>
    </row>
    <row r="763" spans="54:60" ht="12.75">
      <c r="BB763" s="324"/>
      <c r="BC763" s="329"/>
      <c r="BD763" s="329"/>
      <c r="BE763" s="329"/>
      <c r="BF763" s="329"/>
      <c r="BG763" s="374"/>
      <c r="BH763" s="329"/>
    </row>
    <row r="764" spans="54:60" ht="12.75">
      <c r="BB764" s="324"/>
      <c r="BC764" s="329"/>
      <c r="BD764" s="329"/>
      <c r="BE764" s="329"/>
      <c r="BF764" s="329"/>
      <c r="BG764" s="374"/>
      <c r="BH764" s="329"/>
    </row>
    <row r="765" spans="54:60" ht="12.75">
      <c r="BB765" s="324"/>
      <c r="BC765" s="329"/>
      <c r="BD765" s="329"/>
      <c r="BE765" s="329"/>
      <c r="BF765" s="329"/>
      <c r="BG765" s="374"/>
      <c r="BH765" s="329"/>
    </row>
    <row r="766" spans="54:60" ht="12.75">
      <c r="BB766" s="324"/>
      <c r="BC766" s="329"/>
      <c r="BD766" s="329"/>
      <c r="BE766" s="329"/>
      <c r="BF766" s="329"/>
      <c r="BG766" s="374"/>
      <c r="BH766" s="329"/>
    </row>
    <row r="767" spans="54:60" ht="12.75">
      <c r="BB767" s="324"/>
      <c r="BC767" s="329"/>
      <c r="BD767" s="329"/>
      <c r="BE767" s="329"/>
      <c r="BF767" s="329"/>
      <c r="BG767" s="374"/>
      <c r="BH767" s="329"/>
    </row>
    <row r="768" spans="54:60" ht="12.75">
      <c r="BB768" s="324"/>
      <c r="BC768" s="329"/>
      <c r="BD768" s="329"/>
      <c r="BE768" s="329"/>
      <c r="BF768" s="329"/>
      <c r="BG768" s="374"/>
      <c r="BH768" s="329"/>
    </row>
    <row r="769" spans="54:60" ht="12.75">
      <c r="BB769" s="324"/>
      <c r="BC769" s="329"/>
      <c r="BD769" s="329"/>
      <c r="BE769" s="329"/>
      <c r="BF769" s="329"/>
      <c r="BG769" s="374"/>
      <c r="BH769" s="329"/>
    </row>
    <row r="770" spans="54:60" ht="12.75">
      <c r="BB770" s="324"/>
      <c r="BC770" s="329"/>
      <c r="BD770" s="329"/>
      <c r="BE770" s="329"/>
      <c r="BF770" s="329"/>
      <c r="BG770" s="374"/>
      <c r="BH770" s="329"/>
    </row>
    <row r="771" spans="54:60" ht="12.75">
      <c r="BB771" s="324"/>
      <c r="BC771" s="329"/>
      <c r="BD771" s="329"/>
      <c r="BE771" s="329"/>
      <c r="BF771" s="329"/>
      <c r="BG771" s="374"/>
      <c r="BH771" s="329"/>
    </row>
    <row r="772" spans="54:60" ht="12.75">
      <c r="BB772" s="324"/>
      <c r="BC772" s="329"/>
      <c r="BD772" s="329"/>
      <c r="BE772" s="329"/>
      <c r="BF772" s="329"/>
      <c r="BG772" s="374"/>
      <c r="BH772" s="329"/>
    </row>
    <row r="773" spans="54:60" ht="12.75">
      <c r="BB773" s="324"/>
      <c r="BC773" s="329"/>
      <c r="BD773" s="329"/>
      <c r="BE773" s="329"/>
      <c r="BF773" s="329"/>
      <c r="BG773" s="374"/>
      <c r="BH773" s="329"/>
    </row>
    <row r="774" spans="54:60" ht="12.75">
      <c r="BB774" s="324"/>
      <c r="BC774" s="329"/>
      <c r="BD774" s="329"/>
      <c r="BE774" s="329"/>
      <c r="BF774" s="329"/>
      <c r="BG774" s="374"/>
      <c r="BH774" s="329"/>
    </row>
    <row r="775" spans="54:60" ht="12.75">
      <c r="BB775" s="324"/>
      <c r="BC775" s="329"/>
      <c r="BD775" s="329"/>
      <c r="BE775" s="329"/>
      <c r="BF775" s="329"/>
      <c r="BG775" s="374"/>
      <c r="BH775" s="329"/>
    </row>
  </sheetData>
  <sheetProtection password="DE47" sheet="1" objects="1" scenarios="1" selectLockedCells="1" selectUnlockedCells="1"/>
  <mergeCells count="23">
    <mergeCell ref="G25:G26"/>
    <mergeCell ref="H25:H26"/>
    <mergeCell ref="G20:G21"/>
    <mergeCell ref="H20:H21"/>
    <mergeCell ref="P15:P16"/>
    <mergeCell ref="Q20:Q21"/>
    <mergeCell ref="I11:K12"/>
    <mergeCell ref="G14:V14"/>
    <mergeCell ref="M17:N18"/>
    <mergeCell ref="X14:Z14"/>
    <mergeCell ref="S18:U19"/>
    <mergeCell ref="S22:U23"/>
    <mergeCell ref="V22:V23"/>
    <mergeCell ref="V18:V19"/>
    <mergeCell ref="O25:O26"/>
    <mergeCell ref="P25:P26"/>
    <mergeCell ref="O22:O23"/>
    <mergeCell ref="O18:O19"/>
    <mergeCell ref="B14:D14"/>
    <mergeCell ref="G22:G23"/>
    <mergeCell ref="L11:L12"/>
    <mergeCell ref="O15:O16"/>
    <mergeCell ref="M23:N24"/>
  </mergeCells>
  <conditionalFormatting sqref="BC20:BC720">
    <cfRule type="expression" priority="1" dxfId="12" stopIfTrue="1">
      <formula>$BC20=$BC$17</formula>
    </cfRule>
  </conditionalFormatting>
  <conditionalFormatting sqref="O22:O23">
    <cfRule type="expression" priority="2" dxfId="7" stopIfTrue="1">
      <formula>O25=0</formula>
    </cfRule>
    <cfRule type="expression" priority="3" dxfId="8" stopIfTrue="1">
      <formula>O25&lt;2</formula>
    </cfRule>
    <cfRule type="expression" priority="4" dxfId="9" stopIfTrue="1">
      <formula>O25&lt;4</formula>
    </cfRule>
  </conditionalFormatting>
  <conditionalFormatting sqref="O18:O19">
    <cfRule type="expression" priority="5" dxfId="7" stopIfTrue="1">
      <formula>O25=0</formula>
    </cfRule>
    <cfRule type="expression" priority="6" dxfId="8" stopIfTrue="1">
      <formula>O25&lt;2</formula>
    </cfRule>
    <cfRule type="expression" priority="7" dxfId="9" stopIfTrue="1">
      <formula>O25&lt;4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/>
  <dimension ref="A2:AW1046"/>
  <sheetViews>
    <sheetView showGridLines="0" showRowColHeaders="0" showOutlineSymbols="0" workbookViewId="0" topLeftCell="A1">
      <pane xSplit="28" topLeftCell="AS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5" width="2.8515625" style="176" customWidth="1"/>
    <col min="6" max="6" width="8.8515625" style="176" customWidth="1"/>
    <col min="7" max="7" width="3.28125" style="176" customWidth="1"/>
    <col min="8" max="12" width="1.421875" style="176" customWidth="1"/>
    <col min="13" max="13" width="8.421875" style="176" customWidth="1"/>
    <col min="14" max="14" width="4.28125" style="176" customWidth="1"/>
    <col min="15" max="15" width="4.421875" style="176" customWidth="1"/>
    <col min="16" max="16" width="4.28125" style="176" customWidth="1"/>
    <col min="17" max="17" width="1.421875" style="176" customWidth="1"/>
    <col min="18" max="18" width="4.28125" style="176" customWidth="1"/>
    <col min="19" max="19" width="33.00390625" style="176" customWidth="1"/>
    <col min="20" max="20" width="12.57421875" style="176" customWidth="1"/>
    <col min="21" max="21" width="16.7109375" style="176" bestFit="1" customWidth="1"/>
    <col min="22" max="22" width="22.421875" style="176" bestFit="1" customWidth="1"/>
    <col min="23" max="23" width="14.421875" style="176" bestFit="1" customWidth="1"/>
    <col min="24" max="24" width="15.28125" style="176" bestFit="1" customWidth="1"/>
    <col min="25" max="25" width="22.421875" style="176" bestFit="1" customWidth="1"/>
    <col min="26" max="29" width="9.140625" style="176" customWidth="1"/>
    <col min="30" max="30" width="10.421875" style="176" bestFit="1" customWidth="1"/>
    <col min="31" max="32" width="9.140625" style="176" customWidth="1"/>
    <col min="33" max="33" width="9.28125" style="176" bestFit="1" customWidth="1"/>
    <col min="34" max="41" width="9.140625" style="176" customWidth="1"/>
    <col min="42" max="43" width="9.28125" style="176" bestFit="1" customWidth="1"/>
    <col min="44" max="44" width="17.7109375" style="176" bestFit="1" customWidth="1"/>
    <col min="45" max="45" width="20.7109375" style="176" bestFit="1" customWidth="1"/>
    <col min="46" max="47" width="12.140625" style="176" bestFit="1" customWidth="1"/>
    <col min="48" max="48" width="16.28125" style="176" bestFit="1" customWidth="1"/>
    <col min="49" max="49" width="9.28125" style="176" bestFit="1" customWidth="1"/>
    <col min="50" max="16384" width="9.140625" style="176" customWidth="1"/>
  </cols>
  <sheetData>
    <row r="1" ht="15" customHeight="1"/>
    <row r="2" spans="2:20" ht="15" customHeight="1">
      <c r="B2" s="794" t="s">
        <v>182</v>
      </c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390" t="s">
        <v>119</v>
      </c>
      <c r="T2" s="391" t="str">
        <f>IF(AS28=0,"+pool links","+pool rechts")</f>
        <v>+pool links</v>
      </c>
    </row>
    <row r="3" spans="7:19" ht="18.75" customHeight="1">
      <c r="G3" s="262"/>
      <c r="H3" s="262"/>
      <c r="I3" s="262"/>
      <c r="S3" s="177" t="s">
        <v>82</v>
      </c>
    </row>
    <row r="4" spans="1:22" ht="18.75" customHeight="1">
      <c r="A4" s="264"/>
      <c r="B4" s="146"/>
      <c r="C4" s="146"/>
      <c r="D4" s="146"/>
      <c r="E4" s="146"/>
      <c r="F4" s="146"/>
      <c r="G4" s="789"/>
      <c r="H4" s="789"/>
      <c r="I4" s="789"/>
      <c r="S4" s="177" t="s">
        <v>87</v>
      </c>
      <c r="V4" s="116"/>
    </row>
    <row r="5" spans="1:21" ht="12.75">
      <c r="A5" s="146"/>
      <c r="B5" s="146"/>
      <c r="C5" s="146"/>
      <c r="D5" s="146"/>
      <c r="E5" s="146"/>
      <c r="F5" s="146"/>
      <c r="G5" s="146"/>
      <c r="H5" s="146"/>
      <c r="I5" s="146"/>
      <c r="U5" s="324"/>
    </row>
    <row r="6" spans="4:17" ht="7.5" customHeight="1">
      <c r="D6" s="392"/>
      <c r="E6" s="392"/>
      <c r="F6" s="392"/>
      <c r="G6" s="393"/>
      <c r="H6" s="394"/>
      <c r="I6" s="394"/>
      <c r="J6" s="394"/>
      <c r="K6" s="394"/>
      <c r="L6" s="395"/>
      <c r="M6" s="392"/>
      <c r="N6" s="392"/>
      <c r="O6" s="392"/>
      <c r="P6" s="392"/>
      <c r="Q6" s="392"/>
    </row>
    <row r="7" spans="4:18" ht="3.75" customHeight="1" thickBot="1">
      <c r="D7" s="372"/>
      <c r="E7" s="372"/>
      <c r="F7" s="372"/>
      <c r="G7" s="396"/>
      <c r="H7" s="397"/>
      <c r="I7" s="398"/>
      <c r="J7" s="399"/>
      <c r="K7" s="400"/>
      <c r="L7" s="401"/>
      <c r="M7" s="372"/>
      <c r="N7" s="402"/>
      <c r="O7" s="402"/>
      <c r="P7" s="402"/>
      <c r="Q7" s="402"/>
      <c r="R7" s="146"/>
    </row>
    <row r="8" spans="4:18" ht="3.75" customHeight="1" thickTop="1">
      <c r="D8" s="403"/>
      <c r="E8" s="402"/>
      <c r="F8" s="402"/>
      <c r="G8" s="404"/>
      <c r="H8" s="405"/>
      <c r="I8" s="406"/>
      <c r="J8" s="405"/>
      <c r="K8" s="407"/>
      <c r="L8" s="408"/>
      <c r="M8" s="130"/>
      <c r="N8" s="409"/>
      <c r="O8" s="409"/>
      <c r="P8" s="409"/>
      <c r="Q8" s="410"/>
      <c r="R8" s="146"/>
    </row>
    <row r="9" spans="4:21" ht="18.75" customHeight="1">
      <c r="D9" s="411"/>
      <c r="E9" s="402"/>
      <c r="F9" s="402"/>
      <c r="G9" s="412"/>
      <c r="H9" s="413"/>
      <c r="I9" s="413"/>
      <c r="J9" s="413"/>
      <c r="K9" s="413"/>
      <c r="L9" s="414"/>
      <c r="M9" s="130"/>
      <c r="N9" s="402"/>
      <c r="O9" s="402"/>
      <c r="P9" s="402"/>
      <c r="Q9" s="415"/>
      <c r="R9" s="146"/>
      <c r="U9" s="324"/>
    </row>
    <row r="10" spans="3:18" ht="12.75" customHeight="1">
      <c r="C10" s="146"/>
      <c r="D10" s="411"/>
      <c r="E10" s="392"/>
      <c r="F10" s="392"/>
      <c r="G10" s="130"/>
      <c r="H10" s="130"/>
      <c r="I10" s="130"/>
      <c r="J10" s="130"/>
      <c r="K10" s="130"/>
      <c r="L10" s="130"/>
      <c r="M10" s="130"/>
      <c r="N10" s="402"/>
      <c r="O10" s="402"/>
      <c r="P10" s="402"/>
      <c r="Q10" s="415"/>
      <c r="R10" s="146"/>
    </row>
    <row r="11" spans="3:18" ht="12" customHeight="1">
      <c r="C11" s="146"/>
      <c r="D11" s="411"/>
      <c r="E11" s="392"/>
      <c r="F11" s="392"/>
      <c r="G11" s="130"/>
      <c r="H11" s="130"/>
      <c r="I11" s="130"/>
      <c r="J11" s="130"/>
      <c r="K11" s="130"/>
      <c r="L11" s="130"/>
      <c r="M11" s="130"/>
      <c r="N11" s="402"/>
      <c r="O11" s="402"/>
      <c r="P11" s="402"/>
      <c r="Q11" s="415"/>
      <c r="R11" s="146"/>
    </row>
    <row r="12" spans="3:18" ht="12.75" customHeight="1">
      <c r="C12" s="146"/>
      <c r="D12" s="411"/>
      <c r="E12" s="392"/>
      <c r="F12" s="392"/>
      <c r="G12" s="130"/>
      <c r="H12" s="130"/>
      <c r="I12" s="130"/>
      <c r="J12" s="130"/>
      <c r="K12" s="130"/>
      <c r="L12" s="130"/>
      <c r="M12" s="130"/>
      <c r="N12" s="402"/>
      <c r="O12" s="402"/>
      <c r="P12" s="402"/>
      <c r="Q12" s="415"/>
      <c r="R12" s="146"/>
    </row>
    <row r="13" spans="3:18" ht="13.5" thickBot="1">
      <c r="C13" s="146"/>
      <c r="D13" s="411"/>
      <c r="E13" s="392"/>
      <c r="F13" s="392"/>
      <c r="G13" s="130"/>
      <c r="H13" s="130"/>
      <c r="I13" s="130"/>
      <c r="J13" s="130"/>
      <c r="K13" s="130"/>
      <c r="L13" s="130"/>
      <c r="M13" s="130"/>
      <c r="N13" s="402"/>
      <c r="O13" s="402"/>
      <c r="P13" s="402"/>
      <c r="Q13" s="415"/>
      <c r="R13" s="146"/>
    </row>
    <row r="14" spans="2:17" ht="30" customHeight="1" thickBot="1" thickTop="1">
      <c r="B14" s="795">
        <f>AS43</f>
        <v>0</v>
      </c>
      <c r="C14" s="796"/>
      <c r="D14" s="796"/>
      <c r="E14" s="416" t="s">
        <v>2</v>
      </c>
      <c r="Q14" s="348"/>
    </row>
    <row r="15" spans="4:18" ht="15" customHeight="1" thickTop="1">
      <c r="D15" s="345"/>
      <c r="E15" s="146"/>
      <c r="F15" s="146"/>
      <c r="Q15" s="348"/>
      <c r="R15" s="146"/>
    </row>
    <row r="16" spans="4:18" ht="15" customHeight="1">
      <c r="D16" s="345"/>
      <c r="E16" s="146"/>
      <c r="F16" s="146"/>
      <c r="Q16" s="348"/>
      <c r="R16" s="146"/>
    </row>
    <row r="17" spans="4:18" ht="15" customHeight="1">
      <c r="D17" s="345"/>
      <c r="E17" s="146"/>
      <c r="F17" s="146"/>
      <c r="K17" s="787">
        <f>IF(AS41&gt;1,"Diode stuk; verlaag de bronspan-","")</f>
      </c>
      <c r="L17" s="788"/>
      <c r="M17" s="788"/>
      <c r="N17" s="788"/>
      <c r="O17" s="788"/>
      <c r="P17" s="788"/>
      <c r="Q17" s="348"/>
      <c r="R17" s="146"/>
    </row>
    <row r="18" spans="4:18" ht="15" customHeight="1">
      <c r="D18" s="345"/>
      <c r="E18" s="146"/>
      <c r="F18" s="146"/>
      <c r="K18" s="787">
        <f>IF(AS41&gt;1,"ning of verhoog de weerstand!","")</f>
      </c>
      <c r="L18" s="788"/>
      <c r="M18" s="788"/>
      <c r="N18" s="788"/>
      <c r="O18" s="788"/>
      <c r="P18" s="788"/>
      <c r="Q18" s="348"/>
      <c r="R18" s="146"/>
    </row>
    <row r="19" spans="4:19" ht="18.75" customHeight="1" thickBot="1">
      <c r="D19" s="345"/>
      <c r="E19" s="146"/>
      <c r="F19" s="146"/>
      <c r="H19" s="146"/>
      <c r="I19" s="146"/>
      <c r="J19" s="146"/>
      <c r="L19" s="361"/>
      <c r="M19" s="361"/>
      <c r="N19" s="277"/>
      <c r="O19" s="146"/>
      <c r="P19" s="378"/>
      <c r="Q19" s="348"/>
      <c r="R19" s="146"/>
      <c r="S19" s="374"/>
    </row>
    <row r="20" spans="4:18" ht="15" customHeight="1" thickBot="1">
      <c r="D20" s="370"/>
      <c r="E20" s="338"/>
      <c r="F20" s="790">
        <v>10</v>
      </c>
      <c r="G20" s="792" t="s">
        <v>1</v>
      </c>
      <c r="H20" s="372"/>
      <c r="I20" s="372"/>
      <c r="J20" s="338"/>
      <c r="L20" s="417"/>
      <c r="M20" s="418"/>
      <c r="N20" s="419"/>
      <c r="O20" s="146"/>
      <c r="P20" s="420"/>
      <c r="Q20" s="373"/>
      <c r="R20" s="146"/>
    </row>
    <row r="21" spans="5:18" ht="15" customHeight="1" thickBot="1" thickTop="1">
      <c r="E21" s="341"/>
      <c r="F21" s="791"/>
      <c r="G21" s="793"/>
      <c r="H21" s="116"/>
      <c r="I21" s="421"/>
      <c r="K21" s="341"/>
      <c r="L21" s="340"/>
      <c r="M21" s="422"/>
      <c r="N21" s="423"/>
      <c r="O21" s="342"/>
      <c r="P21" s="81"/>
      <c r="Q21" s="146"/>
      <c r="R21" s="146"/>
    </row>
    <row r="22" spans="5:18" ht="18" customHeight="1">
      <c r="E22" s="146"/>
      <c r="F22" s="377"/>
      <c r="H22" s="146"/>
      <c r="I22" s="146"/>
      <c r="K22" s="146"/>
      <c r="L22" s="346"/>
      <c r="M22" s="146"/>
      <c r="N22" s="146"/>
      <c r="O22" s="347"/>
      <c r="P22" s="378"/>
      <c r="Q22" s="146"/>
      <c r="R22" s="146"/>
    </row>
    <row r="23" spans="4:16" ht="15" customHeight="1">
      <c r="D23" s="378"/>
      <c r="E23" s="378"/>
      <c r="F23" s="424"/>
      <c r="G23" s="378"/>
      <c r="H23" s="378"/>
      <c r="I23" s="378"/>
      <c r="K23" s="259"/>
      <c r="L23" s="451"/>
      <c r="M23" s="425"/>
      <c r="N23" s="259"/>
      <c r="O23" s="426"/>
      <c r="P23" s="81"/>
    </row>
    <row r="24" spans="4:16" ht="15" customHeight="1" thickBot="1">
      <c r="D24" s="378"/>
      <c r="E24" s="378"/>
      <c r="F24" s="293"/>
      <c r="G24" s="378"/>
      <c r="H24" s="378"/>
      <c r="I24" s="378"/>
      <c r="K24" s="259"/>
      <c r="L24" s="452"/>
      <c r="M24" s="427"/>
      <c r="N24" s="259"/>
      <c r="O24" s="426"/>
      <c r="P24" s="258"/>
    </row>
    <row r="25" spans="4:16" ht="15" customHeight="1" thickBot="1" thickTop="1">
      <c r="D25" s="378"/>
      <c r="E25" s="378"/>
      <c r="F25" s="253"/>
      <c r="G25" s="184"/>
      <c r="H25" s="428"/>
      <c r="I25" s="428"/>
      <c r="J25" s="384"/>
      <c r="K25" s="386"/>
      <c r="L25" s="349"/>
      <c r="M25" s="785">
        <f>AU43</f>
        <v>0</v>
      </c>
      <c r="N25" s="754" t="s">
        <v>0</v>
      </c>
      <c r="O25" s="350"/>
      <c r="P25" s="258"/>
    </row>
    <row r="26" spans="4:15" ht="15" customHeight="1" thickBot="1">
      <c r="D26" s="378"/>
      <c r="E26" s="378"/>
      <c r="F26" s="429"/>
      <c r="G26" s="184"/>
      <c r="H26" s="428"/>
      <c r="I26" s="428"/>
      <c r="J26" s="384"/>
      <c r="K26" s="386"/>
      <c r="M26" s="786"/>
      <c r="N26" s="755"/>
      <c r="O26" s="259"/>
    </row>
    <row r="27" spans="4:9" ht="13.5" thickTop="1">
      <c r="D27" s="378"/>
      <c r="E27" s="378"/>
      <c r="F27" s="378"/>
      <c r="G27" s="378"/>
      <c r="H27" s="378"/>
      <c r="I27" s="378"/>
    </row>
    <row r="28" spans="44:45" ht="15.75">
      <c r="AR28" s="430" t="s">
        <v>56</v>
      </c>
      <c r="AS28" s="450">
        <v>0</v>
      </c>
    </row>
    <row r="29" spans="16:48" ht="15.75">
      <c r="P29" s="100"/>
      <c r="AR29" s="304"/>
      <c r="AS29" s="305"/>
      <c r="AT29" s="8"/>
      <c r="AU29" s="304"/>
      <c r="AV29" s="305"/>
    </row>
    <row r="30" spans="27:49" ht="15.75">
      <c r="AA30" s="304"/>
      <c r="AB30" s="304"/>
      <c r="AC30" s="304"/>
      <c r="AQ30" s="304"/>
      <c r="AR30" s="304" t="s">
        <v>49</v>
      </c>
      <c r="AS30" s="304"/>
      <c r="AT30" s="304"/>
      <c r="AU30" s="304"/>
      <c r="AV30" s="304"/>
      <c r="AW30" s="304"/>
    </row>
    <row r="31" spans="27:49" ht="15.75">
      <c r="AA31" s="304"/>
      <c r="AB31" s="304"/>
      <c r="AC31" s="304"/>
      <c r="AQ31" s="304"/>
      <c r="AR31" s="304" t="s">
        <v>95</v>
      </c>
      <c r="AS31" s="432">
        <v>1</v>
      </c>
      <c r="AT31" s="304" t="s">
        <v>2</v>
      </c>
      <c r="AU31" s="304"/>
      <c r="AV31" s="304"/>
      <c r="AW31" s="304"/>
    </row>
    <row r="32" spans="27:49" ht="15.75">
      <c r="AA32" s="304"/>
      <c r="AB32" s="304"/>
      <c r="AC32" s="304"/>
      <c r="AQ32" s="304"/>
      <c r="AR32" s="304" t="s">
        <v>50</v>
      </c>
      <c r="AS32" s="304"/>
      <c r="AT32" s="304"/>
      <c r="AU32" s="304"/>
      <c r="AV32" s="304"/>
      <c r="AW32" s="304"/>
    </row>
    <row r="33" spans="27:49" ht="15.75">
      <c r="AA33" s="304"/>
      <c r="AB33" s="304"/>
      <c r="AC33" s="304"/>
      <c r="AQ33" s="304"/>
      <c r="AR33" s="304" t="s">
        <v>96</v>
      </c>
      <c r="AS33" s="337">
        <f>AS31*AS44+AU41</f>
        <v>10</v>
      </c>
      <c r="AT33" s="304" t="s">
        <v>0</v>
      </c>
      <c r="AU33" s="304"/>
      <c r="AV33" s="304"/>
      <c r="AW33" s="304"/>
    </row>
    <row r="34" spans="27:49" ht="15.75">
      <c r="AA34" s="304"/>
      <c r="AB34" s="304"/>
      <c r="AC34" s="304"/>
      <c r="AQ34" s="304"/>
      <c r="AR34" s="304"/>
      <c r="AS34" s="337"/>
      <c r="AT34" s="304"/>
      <c r="AU34" s="304"/>
      <c r="AV34" s="304"/>
      <c r="AW34" s="304"/>
    </row>
    <row r="35" spans="44:48" ht="15.75">
      <c r="AR35" s="304"/>
      <c r="AS35" s="344"/>
      <c r="AU35" s="304"/>
      <c r="AV35" s="304"/>
    </row>
    <row r="36" spans="44:48" ht="15.75">
      <c r="AR36" s="78" t="s">
        <v>51</v>
      </c>
      <c r="AS36" s="306">
        <v>3E-07</v>
      </c>
      <c r="AT36" s="307"/>
      <c r="AU36" s="304"/>
      <c r="AV36" s="304"/>
    </row>
    <row r="37" spans="44:48" ht="15.75">
      <c r="AR37" s="78" t="s">
        <v>52</v>
      </c>
      <c r="AS37" s="306">
        <v>40</v>
      </c>
      <c r="AT37" s="307"/>
      <c r="AU37" s="304"/>
      <c r="AV37" s="304"/>
    </row>
    <row r="38" spans="44:48" ht="15.75">
      <c r="AR38" s="78"/>
      <c r="AS38" s="306"/>
      <c r="AT38" s="78"/>
      <c r="AU38" s="304"/>
      <c r="AV38" s="304"/>
    </row>
    <row r="39" spans="43:49" ht="15.75">
      <c r="AQ39" s="304"/>
      <c r="AR39" s="308"/>
      <c r="AS39" s="305"/>
      <c r="AT39" s="305"/>
      <c r="AU39" s="305"/>
      <c r="AV39" s="305"/>
      <c r="AW39" s="78"/>
    </row>
    <row r="40" spans="43:49" ht="15.75">
      <c r="AQ40" s="309"/>
      <c r="AR40" s="310"/>
      <c r="AS40" s="311"/>
      <c r="AT40" s="312"/>
      <c r="AU40" s="313"/>
      <c r="AV40" s="314"/>
      <c r="AW40" s="315"/>
    </row>
    <row r="41" spans="44:49" ht="15.75">
      <c r="AR41" s="314"/>
      <c r="AS41" s="314"/>
      <c r="AT41" s="314"/>
      <c r="AU41" s="314"/>
      <c r="AV41" s="314"/>
      <c r="AW41" s="315"/>
    </row>
    <row r="42" spans="44:49" ht="15.75">
      <c r="AR42" s="316" t="s">
        <v>11</v>
      </c>
      <c r="AS42" s="317" t="s">
        <v>41</v>
      </c>
      <c r="AT42" s="317" t="s">
        <v>12</v>
      </c>
      <c r="AU42" s="318" t="s">
        <v>53</v>
      </c>
      <c r="AV42" s="433" t="s">
        <v>55</v>
      </c>
      <c r="AW42" s="434" t="s">
        <v>97</v>
      </c>
    </row>
    <row r="43" spans="43:49" ht="15.75">
      <c r="AQ43" s="330">
        <v>0</v>
      </c>
      <c r="AR43" s="435">
        <f>AQ43/10</f>
        <v>0</v>
      </c>
      <c r="AS43" s="436">
        <f>IF(VLOOKUP($AR$43,$AP$46:$AU$1046,4)&gt;AS31,0,VLOOKUP($AR$43,$AP$46:$AU$1046,4))</f>
        <v>0</v>
      </c>
      <c r="AT43" s="322">
        <f>AS43*AS44</f>
        <v>0</v>
      </c>
      <c r="AU43" s="437">
        <f>IF(AS43=0,AR43,VLOOKUP($AR$43,$AP$46:$AU$1046,3))</f>
        <v>0</v>
      </c>
      <c r="AV43" s="437">
        <f>VLOOKUP($AS$43,$AS$46:$AU$368,3)</f>
        <v>0</v>
      </c>
      <c r="AW43" s="438">
        <f>AS43*AS44+AU43</f>
        <v>0</v>
      </c>
    </row>
    <row r="44" spans="42:47" ht="12.75">
      <c r="AP44" s="176" t="s">
        <v>54</v>
      </c>
      <c r="AQ44" s="324">
        <v>0.0005</v>
      </c>
      <c r="AR44" s="439" t="s">
        <v>45</v>
      </c>
      <c r="AS44" s="440">
        <f>F20</f>
        <v>10</v>
      </c>
      <c r="AT44" s="441"/>
      <c r="AU44" s="442"/>
    </row>
    <row r="45" spans="42:47" ht="12.75">
      <c r="AP45" s="176" t="s">
        <v>29</v>
      </c>
      <c r="AQ45" s="176" t="s">
        <v>47</v>
      </c>
      <c r="AR45" s="368" t="s">
        <v>53</v>
      </c>
      <c r="AS45" s="368" t="s">
        <v>57</v>
      </c>
      <c r="AT45" s="384" t="s">
        <v>12</v>
      </c>
      <c r="AU45" s="384" t="s">
        <v>11</v>
      </c>
    </row>
    <row r="46" spans="42:47" ht="12.75">
      <c r="AP46" s="329">
        <f aca="true" t="shared" si="0" ref="AP46:AP109">AU46</f>
        <v>0</v>
      </c>
      <c r="AQ46" s="324">
        <v>0</v>
      </c>
      <c r="AR46" s="443">
        <f aca="true" t="shared" si="1" ref="AR46:AR109">AQ46*$AQ$44</f>
        <v>0</v>
      </c>
      <c r="AS46" s="444">
        <f aca="true" t="shared" si="2" ref="AS46:AS109">IF($AS$28=1,0,$AS$36*(EXP($AS$37*AR46)-1))</f>
        <v>0</v>
      </c>
      <c r="AT46" s="329">
        <f aca="true" t="shared" si="3" ref="AT46:AT109">AS46*$AS$44</f>
        <v>0</v>
      </c>
      <c r="AU46" s="329">
        <f aca="true" t="shared" si="4" ref="AU46:AU109">AR46+AT46</f>
        <v>0</v>
      </c>
    </row>
    <row r="47" spans="42:47" ht="12.75">
      <c r="AP47" s="329">
        <f t="shared" si="0"/>
        <v>0.0005000606040200802</v>
      </c>
      <c r="AQ47" s="324">
        <v>1</v>
      </c>
      <c r="AR47" s="443">
        <f t="shared" si="1"/>
        <v>0.0005</v>
      </c>
      <c r="AS47" s="444">
        <f t="shared" si="2"/>
        <v>6.0604020080267325E-09</v>
      </c>
      <c r="AT47" s="329">
        <f t="shared" si="3"/>
        <v>6.060402008026733E-08</v>
      </c>
      <c r="AU47" s="329">
        <f t="shared" si="4"/>
        <v>0.0005000606040200802</v>
      </c>
    </row>
    <row r="48" spans="42:47" ht="12.75">
      <c r="AP48" s="329">
        <f t="shared" si="0"/>
        <v>0.0010001224323225773</v>
      </c>
      <c r="AQ48" s="324">
        <v>2</v>
      </c>
      <c r="AR48" s="443">
        <f t="shared" si="1"/>
        <v>0.001</v>
      </c>
      <c r="AS48" s="444">
        <f t="shared" si="2"/>
        <v>1.2243232257716463E-08</v>
      </c>
      <c r="AT48" s="329">
        <f t="shared" si="3"/>
        <v>1.2243232257716462E-07</v>
      </c>
      <c r="AU48" s="329">
        <f t="shared" si="4"/>
        <v>0.0010001224323225773</v>
      </c>
    </row>
    <row r="49" spans="42:47" ht="12.75">
      <c r="AP49" s="329">
        <f t="shared" si="0"/>
        <v>0.001500185509639636</v>
      </c>
      <c r="AQ49" s="324">
        <v>3</v>
      </c>
      <c r="AR49" s="443">
        <f t="shared" si="1"/>
        <v>0.0015</v>
      </c>
      <c r="AS49" s="444">
        <f t="shared" si="2"/>
        <v>1.855096396360789E-08</v>
      </c>
      <c r="AT49" s="329">
        <f t="shared" si="3"/>
        <v>1.855096396360789E-07</v>
      </c>
      <c r="AU49" s="329">
        <f t="shared" si="4"/>
        <v>0.001500185509639636</v>
      </c>
    </row>
    <row r="50" spans="42:47" ht="12.75">
      <c r="AP50" s="329">
        <f t="shared" si="0"/>
        <v>0.002000249861203025</v>
      </c>
      <c r="AQ50" s="324">
        <v>4</v>
      </c>
      <c r="AR50" s="443">
        <f t="shared" si="1"/>
        <v>0.002</v>
      </c>
      <c r="AS50" s="444">
        <f t="shared" si="2"/>
        <v>2.498612030248759E-08</v>
      </c>
      <c r="AT50" s="329">
        <f t="shared" si="3"/>
        <v>2.498612030248759E-07</v>
      </c>
      <c r="AU50" s="329">
        <f t="shared" si="4"/>
        <v>0.002000249861203025</v>
      </c>
    </row>
    <row r="51" spans="42:47" ht="12.75">
      <c r="AP51" s="329">
        <f t="shared" si="0"/>
        <v>0.002500315512754227</v>
      </c>
      <c r="AQ51" s="324">
        <v>5</v>
      </c>
      <c r="AR51" s="443">
        <f t="shared" si="1"/>
        <v>0.0025</v>
      </c>
      <c r="AS51" s="444">
        <f t="shared" si="2"/>
        <v>3.155127542269431E-08</v>
      </c>
      <c r="AT51" s="329">
        <f t="shared" si="3"/>
        <v>3.155127542269431E-07</v>
      </c>
      <c r="AU51" s="329">
        <f t="shared" si="4"/>
        <v>0.002500315512754227</v>
      </c>
    </row>
    <row r="52" spans="42:47" ht="12.75">
      <c r="AP52" s="329">
        <f t="shared" si="0"/>
        <v>0.003000382490554738</v>
      </c>
      <c r="AQ52" s="324">
        <v>6</v>
      </c>
      <c r="AR52" s="443">
        <f t="shared" si="1"/>
        <v>0.003</v>
      </c>
      <c r="AS52" s="444">
        <f t="shared" si="2"/>
        <v>3.8249055473812716E-08</v>
      </c>
      <c r="AT52" s="329">
        <f t="shared" si="3"/>
        <v>3.8249055473812715E-07</v>
      </c>
      <c r="AU52" s="329">
        <f t="shared" si="4"/>
        <v>0.003000382490554738</v>
      </c>
    </row>
    <row r="53" spans="42:47" ht="12.75">
      <c r="AP53" s="329">
        <f t="shared" si="0"/>
        <v>0.003500450821396572</v>
      </c>
      <c r="AQ53" s="324">
        <v>7</v>
      </c>
      <c r="AR53" s="443">
        <f t="shared" si="1"/>
        <v>0.0035</v>
      </c>
      <c r="AS53" s="444">
        <f t="shared" si="2"/>
        <v>4.5082139657168204E-08</v>
      </c>
      <c r="AT53" s="329">
        <f t="shared" si="3"/>
        <v>4.50821396571682E-07</v>
      </c>
      <c r="AU53" s="329">
        <f t="shared" si="4"/>
        <v>0.003500450821396572</v>
      </c>
    </row>
    <row r="54" spans="42:47" ht="12.75">
      <c r="AP54" s="329">
        <f t="shared" si="0"/>
        <v>0.004000520532612976</v>
      </c>
      <c r="AQ54" s="324">
        <v>8</v>
      </c>
      <c r="AR54" s="443">
        <f t="shared" si="1"/>
        <v>0.004</v>
      </c>
      <c r="AS54" s="444">
        <f t="shared" si="2"/>
        <v>5.2053261297543084E-08</v>
      </c>
      <c r="AT54" s="329">
        <f t="shared" si="3"/>
        <v>5.205326129754308E-07</v>
      </c>
      <c r="AU54" s="329">
        <f t="shared" si="4"/>
        <v>0.004000520532612976</v>
      </c>
    </row>
    <row r="55" spans="42:47" ht="12.75">
      <c r="AP55" s="329">
        <f t="shared" si="0"/>
        <v>0.004500591652089366</v>
      </c>
      <c r="AQ55" s="324">
        <v>9</v>
      </c>
      <c r="AR55" s="443">
        <f t="shared" si="1"/>
        <v>0.0045000000000000005</v>
      </c>
      <c r="AS55" s="444">
        <f t="shared" si="2"/>
        <v>5.916520893654304E-08</v>
      </c>
      <c r="AT55" s="329">
        <f t="shared" si="3"/>
        <v>5.916520893654304E-07</v>
      </c>
      <c r="AU55" s="329">
        <f t="shared" si="4"/>
        <v>0.004500591652089366</v>
      </c>
    </row>
    <row r="56" spans="42:47" ht="12.75">
      <c r="AP56" s="329">
        <f t="shared" si="0"/>
        <v>0.00500066420827448</v>
      </c>
      <c r="AQ56" s="324">
        <v>10</v>
      </c>
      <c r="AR56" s="443">
        <f t="shared" si="1"/>
        <v>0.005</v>
      </c>
      <c r="AS56" s="444">
        <f t="shared" si="2"/>
        <v>6.642082744805096E-08</v>
      </c>
      <c r="AT56" s="329">
        <f t="shared" si="3"/>
        <v>6.642082744805096E-07</v>
      </c>
      <c r="AU56" s="329">
        <f t="shared" si="4"/>
        <v>0.00500066420827448</v>
      </c>
    </row>
    <row r="57" spans="42:47" ht="12.75">
      <c r="AP57" s="329">
        <f t="shared" si="0"/>
        <v>0.005500738230191762</v>
      </c>
      <c r="AQ57" s="324">
        <v>11</v>
      </c>
      <c r="AR57" s="443">
        <f t="shared" si="1"/>
        <v>0.0055</v>
      </c>
      <c r="AS57" s="444">
        <f t="shared" si="2"/>
        <v>7.382301917621423E-08</v>
      </c>
      <c r="AT57" s="329">
        <f t="shared" si="3"/>
        <v>7.382301917621424E-07</v>
      </c>
      <c r="AU57" s="329">
        <f t="shared" si="4"/>
        <v>0.005500738230191762</v>
      </c>
    </row>
    <row r="58" spans="42:47" ht="12.75">
      <c r="AP58" s="329">
        <f t="shared" si="0"/>
        <v>0.006000813747450965</v>
      </c>
      <c r="AQ58" s="324">
        <v>12</v>
      </c>
      <c r="AR58" s="443">
        <f t="shared" si="1"/>
        <v>0.006</v>
      </c>
      <c r="AS58" s="444">
        <f t="shared" si="2"/>
        <v>8.137474509642141E-08</v>
      </c>
      <c r="AT58" s="329">
        <f t="shared" si="3"/>
        <v>8.137474509642141E-07</v>
      </c>
      <c r="AU58" s="329">
        <f t="shared" si="4"/>
        <v>0.006000813747450965</v>
      </c>
    </row>
    <row r="59" spans="42:47" ht="12.75">
      <c r="AP59" s="329">
        <f t="shared" si="0"/>
        <v>0.006500890790259998</v>
      </c>
      <c r="AQ59" s="324">
        <v>13</v>
      </c>
      <c r="AR59" s="443">
        <f t="shared" si="1"/>
        <v>0.006500000000000001</v>
      </c>
      <c r="AS59" s="444">
        <f t="shared" si="2"/>
        <v>8.907902599973154E-08</v>
      </c>
      <c r="AT59" s="329">
        <f t="shared" si="3"/>
        <v>8.907902599973155E-07</v>
      </c>
      <c r="AU59" s="329">
        <f t="shared" si="4"/>
        <v>0.006500890790259998</v>
      </c>
    </row>
    <row r="60" spans="42:47" ht="12.75">
      <c r="AP60" s="329">
        <f t="shared" si="0"/>
        <v>0.007000969389437012</v>
      </c>
      <c r="AQ60" s="324">
        <v>14</v>
      </c>
      <c r="AR60" s="443">
        <f t="shared" si="1"/>
        <v>0.007</v>
      </c>
      <c r="AS60" s="444">
        <f t="shared" si="2"/>
        <v>9.693894370123106E-08</v>
      </c>
      <c r="AT60" s="329">
        <f t="shared" si="3"/>
        <v>9.693894370123107E-07</v>
      </c>
      <c r="AU60" s="329">
        <f t="shared" si="4"/>
        <v>0.007000969389437012</v>
      </c>
    </row>
    <row r="61" spans="42:47" ht="12.75">
      <c r="AP61" s="329">
        <f t="shared" si="0"/>
        <v>0.007501049576422727</v>
      </c>
      <c r="AQ61" s="324">
        <v>15</v>
      </c>
      <c r="AR61" s="443">
        <f t="shared" si="1"/>
        <v>0.0075</v>
      </c>
      <c r="AS61" s="444">
        <f t="shared" si="2"/>
        <v>1.0495764227280095E-07</v>
      </c>
      <c r="AT61" s="329">
        <f t="shared" si="3"/>
        <v>1.0495764227280095E-06</v>
      </c>
      <c r="AU61" s="329">
        <f t="shared" si="4"/>
        <v>0.007501049576422727</v>
      </c>
    </row>
    <row r="62" spans="42:47" ht="12.75">
      <c r="AP62" s="329">
        <f t="shared" si="0"/>
        <v>0.008001131383293008</v>
      </c>
      <c r="AQ62" s="324">
        <v>16</v>
      </c>
      <c r="AR62" s="443">
        <f t="shared" si="1"/>
        <v>0.008</v>
      </c>
      <c r="AS62" s="444">
        <f t="shared" si="2"/>
        <v>1.1313832930078715E-07</v>
      </c>
      <c r="AT62" s="329">
        <f t="shared" si="3"/>
        <v>1.1313832930078714E-06</v>
      </c>
      <c r="AU62" s="329">
        <f t="shared" si="4"/>
        <v>0.008001131383293008</v>
      </c>
    </row>
    <row r="63" spans="42:47" ht="12.75">
      <c r="AP63" s="329">
        <f t="shared" si="0"/>
        <v>0.008501214842771691</v>
      </c>
      <c r="AQ63" s="324">
        <v>17</v>
      </c>
      <c r="AR63" s="443">
        <f t="shared" si="1"/>
        <v>0.0085</v>
      </c>
      <c r="AS63" s="444">
        <f t="shared" si="2"/>
        <v>1.2148427716907813E-07</v>
      </c>
      <c r="AT63" s="329">
        <f t="shared" si="3"/>
        <v>1.2148427716907812E-06</v>
      </c>
      <c r="AU63" s="329">
        <f t="shared" si="4"/>
        <v>0.008501214842771691</v>
      </c>
    </row>
    <row r="64" spans="42:47" ht="12.75">
      <c r="AP64" s="329">
        <f t="shared" si="0"/>
        <v>0.009001299988243682</v>
      </c>
      <c r="AQ64" s="324">
        <v>18</v>
      </c>
      <c r="AR64" s="443">
        <f t="shared" si="1"/>
        <v>0.009000000000000001</v>
      </c>
      <c r="AS64" s="444">
        <f t="shared" si="2"/>
        <v>1.299988243681021E-07</v>
      </c>
      <c r="AT64" s="329">
        <f t="shared" si="3"/>
        <v>1.299988243681021E-06</v>
      </c>
      <c r="AU64" s="329">
        <f t="shared" si="4"/>
        <v>0.009001299988243682</v>
      </c>
    </row>
    <row r="65" spans="42:47" ht="12.75">
      <c r="AP65" s="329">
        <f t="shared" si="0"/>
        <v>0.009501386853768303</v>
      </c>
      <c r="AQ65" s="324">
        <v>19</v>
      </c>
      <c r="AR65" s="443">
        <f t="shared" si="1"/>
        <v>0.0095</v>
      </c>
      <c r="AS65" s="444">
        <f t="shared" si="2"/>
        <v>1.3868537683026732E-07</v>
      </c>
      <c r="AT65" s="329">
        <f t="shared" si="3"/>
        <v>1.3868537683026733E-06</v>
      </c>
      <c r="AU65" s="329">
        <f t="shared" si="4"/>
        <v>0.009501386853768303</v>
      </c>
    </row>
    <row r="66" spans="42:47" ht="12.75">
      <c r="AP66" s="329">
        <f t="shared" si="0"/>
        <v>0.010001475474092924</v>
      </c>
      <c r="AQ66" s="324">
        <v>20</v>
      </c>
      <c r="AR66" s="443">
        <f t="shared" si="1"/>
        <v>0.01</v>
      </c>
      <c r="AS66" s="444">
        <f t="shared" si="2"/>
        <v>1.475474092923811E-07</v>
      </c>
      <c r="AT66" s="329">
        <f t="shared" si="3"/>
        <v>1.4754740929238111E-06</v>
      </c>
      <c r="AU66" s="329">
        <f t="shared" si="4"/>
        <v>0.010001475474092924</v>
      </c>
    </row>
    <row r="67" spans="42:47" ht="12.75">
      <c r="AP67" s="329">
        <f t="shared" si="0"/>
        <v>0.010501565884666856</v>
      </c>
      <c r="AQ67" s="324">
        <v>21</v>
      </c>
      <c r="AR67" s="443">
        <f t="shared" si="1"/>
        <v>0.0105</v>
      </c>
      <c r="AS67" s="444">
        <f t="shared" si="2"/>
        <v>1.5658846668559016E-07</v>
      </c>
      <c r="AT67" s="329">
        <f t="shared" si="3"/>
        <v>1.5658846668559016E-06</v>
      </c>
      <c r="AU67" s="329">
        <f t="shared" si="4"/>
        <v>0.010501565884666856</v>
      </c>
    </row>
    <row r="68" spans="42:47" ht="12.75">
      <c r="AP68" s="329">
        <f t="shared" si="0"/>
        <v>0.011001658121655534</v>
      </c>
      <c r="AQ68" s="324">
        <v>22</v>
      </c>
      <c r="AR68" s="443">
        <f t="shared" si="1"/>
        <v>0.011</v>
      </c>
      <c r="AS68" s="444">
        <f t="shared" si="2"/>
        <v>1.658121655534008E-07</v>
      </c>
      <c r="AT68" s="329">
        <f t="shared" si="3"/>
        <v>1.6581216555340078E-06</v>
      </c>
      <c r="AU68" s="329">
        <f t="shared" si="4"/>
        <v>0.011001658121655534</v>
      </c>
    </row>
    <row r="69" spans="42:47" ht="12.75">
      <c r="AP69" s="329">
        <f t="shared" si="0"/>
        <v>0.011501752221954983</v>
      </c>
      <c r="AQ69" s="324">
        <v>23</v>
      </c>
      <c r="AR69" s="443">
        <f t="shared" si="1"/>
        <v>0.0115</v>
      </c>
      <c r="AS69" s="444">
        <f t="shared" si="2"/>
        <v>1.7522219549834453E-07</v>
      </c>
      <c r="AT69" s="329">
        <f t="shared" si="3"/>
        <v>1.7522219549834452E-06</v>
      </c>
      <c r="AU69" s="329">
        <f t="shared" si="4"/>
        <v>0.011501752221954983</v>
      </c>
    </row>
    <row r="70" spans="42:47" ht="12.75">
      <c r="AP70" s="329">
        <f t="shared" si="0"/>
        <v>0.012001848223206579</v>
      </c>
      <c r="AQ70" s="324">
        <v>24</v>
      </c>
      <c r="AR70" s="443">
        <f t="shared" si="1"/>
        <v>0.012</v>
      </c>
      <c r="AS70" s="444">
        <f t="shared" si="2"/>
        <v>1.8482232065786803E-07</v>
      </c>
      <c r="AT70" s="329">
        <f t="shared" si="3"/>
        <v>1.8482232065786803E-06</v>
      </c>
      <c r="AU70" s="329">
        <f t="shared" si="4"/>
        <v>0.012001848223206579</v>
      </c>
    </row>
    <row r="71" spans="42:47" ht="12.75">
      <c r="AP71" s="329">
        <f t="shared" si="0"/>
        <v>0.012501946163812101</v>
      </c>
      <c r="AQ71" s="324">
        <v>25</v>
      </c>
      <c r="AR71" s="443">
        <f t="shared" si="1"/>
        <v>0.0125</v>
      </c>
      <c r="AS71" s="444">
        <f t="shared" si="2"/>
        <v>1.9461638121003845E-07</v>
      </c>
      <c r="AT71" s="329">
        <f t="shared" si="3"/>
        <v>1.9461638121003845E-06</v>
      </c>
      <c r="AU71" s="329">
        <f t="shared" si="4"/>
        <v>0.012501946163812101</v>
      </c>
    </row>
    <row r="72" spans="42:47" ht="12.75">
      <c r="AP72" s="329">
        <f t="shared" si="0"/>
        <v>0.013002046082949097</v>
      </c>
      <c r="AQ72" s="324">
        <v>26</v>
      </c>
      <c r="AR72" s="443">
        <f t="shared" si="1"/>
        <v>0.013000000000000001</v>
      </c>
      <c r="AS72" s="444">
        <f t="shared" si="2"/>
        <v>2.046082949096659E-07</v>
      </c>
      <c r="AT72" s="329">
        <f t="shared" si="3"/>
        <v>2.0460829490966592E-06</v>
      </c>
      <c r="AU72" s="329">
        <f t="shared" si="4"/>
        <v>0.013002046082949097</v>
      </c>
    </row>
    <row r="73" spans="42:47" ht="12.75">
      <c r="AP73" s="329">
        <f t="shared" si="0"/>
        <v>0.013502148020586554</v>
      </c>
      <c r="AQ73" s="324">
        <v>27</v>
      </c>
      <c r="AR73" s="443">
        <f t="shared" si="1"/>
        <v>0.0135</v>
      </c>
      <c r="AS73" s="444">
        <f t="shared" si="2"/>
        <v>2.1480205865545754E-07</v>
      </c>
      <c r="AT73" s="329">
        <f t="shared" si="3"/>
        <v>2.1480205865545753E-06</v>
      </c>
      <c r="AU73" s="329">
        <f t="shared" si="4"/>
        <v>0.013502148020586554</v>
      </c>
    </row>
    <row r="74" spans="42:47" ht="12.75">
      <c r="AP74" s="329">
        <f t="shared" si="0"/>
        <v>0.01400225201750089</v>
      </c>
      <c r="AQ74" s="324">
        <v>28</v>
      </c>
      <c r="AR74" s="443">
        <f t="shared" si="1"/>
        <v>0.014</v>
      </c>
      <c r="AS74" s="444">
        <f t="shared" si="2"/>
        <v>2.2520175008883036E-07</v>
      </c>
      <c r="AT74" s="329">
        <f t="shared" si="3"/>
        <v>2.2520175008883035E-06</v>
      </c>
      <c r="AU74" s="329">
        <f t="shared" si="4"/>
        <v>0.01400225201750089</v>
      </c>
    </row>
    <row r="75" spans="42:47" ht="12.75">
      <c r="AP75" s="329">
        <f t="shared" si="0"/>
        <v>0.014502358115292251</v>
      </c>
      <c r="AQ75" s="324">
        <v>29</v>
      </c>
      <c r="AR75" s="443">
        <f t="shared" si="1"/>
        <v>0.0145</v>
      </c>
      <c r="AS75" s="444">
        <f t="shared" si="2"/>
        <v>2.35811529225022E-07</v>
      </c>
      <c r="AT75" s="329">
        <f t="shared" si="3"/>
        <v>2.3581152922502202E-06</v>
      </c>
      <c r="AU75" s="329">
        <f t="shared" si="4"/>
        <v>0.014502358115292251</v>
      </c>
    </row>
    <row r="76" spans="42:47" ht="12.75">
      <c r="AP76" s="329">
        <f t="shared" si="0"/>
        <v>0.015002466356401171</v>
      </c>
      <c r="AQ76" s="324">
        <v>30</v>
      </c>
      <c r="AR76" s="443">
        <f t="shared" si="1"/>
        <v>0.015</v>
      </c>
      <c r="AS76" s="444">
        <f t="shared" si="2"/>
        <v>2.4663564011715265E-07</v>
      </c>
      <c r="AT76" s="329">
        <f t="shared" si="3"/>
        <v>2.4663564011715266E-06</v>
      </c>
      <c r="AU76" s="329">
        <f t="shared" si="4"/>
        <v>0.015002466356401171</v>
      </c>
    </row>
    <row r="77" spans="42:47" ht="12.75">
      <c r="AP77" s="329">
        <f t="shared" si="0"/>
        <v>0.01550257678412554</v>
      </c>
      <c r="AQ77" s="324">
        <v>31</v>
      </c>
      <c r="AR77" s="443">
        <f t="shared" si="1"/>
        <v>0.0155</v>
      </c>
      <c r="AS77" s="444">
        <f t="shared" si="2"/>
        <v>2.576784125539026E-07</v>
      </c>
      <c r="AT77" s="329">
        <f t="shared" si="3"/>
        <v>2.576784125539026E-06</v>
      </c>
      <c r="AU77" s="329">
        <f t="shared" si="4"/>
        <v>0.01550257678412554</v>
      </c>
    </row>
    <row r="78" spans="42:47" ht="12.75">
      <c r="AP78" s="329">
        <f t="shared" si="0"/>
        <v>0.016002689442637916</v>
      </c>
      <c r="AQ78" s="324">
        <v>32</v>
      </c>
      <c r="AR78" s="443">
        <f t="shared" si="1"/>
        <v>0.016</v>
      </c>
      <c r="AS78" s="444">
        <f t="shared" si="2"/>
        <v>2.689442637914854E-07</v>
      </c>
      <c r="AT78" s="329">
        <f t="shared" si="3"/>
        <v>2.689442637914854E-06</v>
      </c>
      <c r="AU78" s="329">
        <f t="shared" si="4"/>
        <v>0.016002689442637916</v>
      </c>
    </row>
    <row r="79" spans="42:47" ht="12.75">
      <c r="AP79" s="329">
        <f t="shared" si="0"/>
        <v>0.016502804377003206</v>
      </c>
      <c r="AQ79" s="324">
        <v>33</v>
      </c>
      <c r="AR79" s="443">
        <f t="shared" si="1"/>
        <v>0.0165</v>
      </c>
      <c r="AS79" s="444">
        <f t="shared" si="2"/>
        <v>2.804377003206095E-07</v>
      </c>
      <c r="AT79" s="329">
        <f t="shared" si="3"/>
        <v>2.804377003206095E-06</v>
      </c>
      <c r="AU79" s="329">
        <f t="shared" si="4"/>
        <v>0.016502804377003206</v>
      </c>
    </row>
    <row r="80" spans="42:47" ht="12.75">
      <c r="AP80" s="329">
        <f t="shared" si="0"/>
        <v>0.017002921633196694</v>
      </c>
      <c r="AQ80" s="324">
        <v>34</v>
      </c>
      <c r="AR80" s="443">
        <f t="shared" si="1"/>
        <v>0.017</v>
      </c>
      <c r="AS80" s="444">
        <f t="shared" si="2"/>
        <v>2.921633196691343E-07</v>
      </c>
      <c r="AT80" s="329">
        <f t="shared" si="3"/>
        <v>2.921633196691343E-06</v>
      </c>
      <c r="AU80" s="329">
        <f t="shared" si="4"/>
        <v>0.017002921633196694</v>
      </c>
    </row>
    <row r="81" spans="42:47" ht="12.75">
      <c r="AP81" s="329">
        <f t="shared" si="0"/>
        <v>0.017503041258122413</v>
      </c>
      <c r="AQ81" s="324">
        <v>35</v>
      </c>
      <c r="AR81" s="443">
        <f t="shared" si="1"/>
        <v>0.0175</v>
      </c>
      <c r="AS81" s="444">
        <f t="shared" si="2"/>
        <v>3.04125812241143E-07</v>
      </c>
      <c r="AT81" s="329">
        <f t="shared" si="3"/>
        <v>3.0412581224114297E-06</v>
      </c>
      <c r="AU81" s="329">
        <f t="shared" si="4"/>
        <v>0.017503041258122413</v>
      </c>
    </row>
    <row r="82" spans="42:47" ht="12.75">
      <c r="AP82" s="329">
        <f t="shared" si="0"/>
        <v>0.018003163299631933</v>
      </c>
      <c r="AQ82" s="324">
        <v>36</v>
      </c>
      <c r="AR82" s="443">
        <f t="shared" si="1"/>
        <v>0.018000000000000002</v>
      </c>
      <c r="AS82" s="444">
        <f t="shared" si="2"/>
        <v>3.163299631931664E-07</v>
      </c>
      <c r="AT82" s="329">
        <f t="shared" si="3"/>
        <v>3.163299631931664E-06</v>
      </c>
      <c r="AU82" s="329">
        <f t="shared" si="4"/>
        <v>0.018003163299631933</v>
      </c>
    </row>
    <row r="83" spans="42:47" ht="12.75">
      <c r="AP83" s="329">
        <f t="shared" si="0"/>
        <v>0.01850328780654348</v>
      </c>
      <c r="AQ83" s="324">
        <v>37</v>
      </c>
      <c r="AR83" s="443">
        <f t="shared" si="1"/>
        <v>0.0185</v>
      </c>
      <c r="AS83" s="444">
        <f t="shared" si="2"/>
        <v>3.2878065434830927E-07</v>
      </c>
      <c r="AT83" s="329">
        <f t="shared" si="3"/>
        <v>3.2878065434830928E-06</v>
      </c>
      <c r="AU83" s="329">
        <f t="shared" si="4"/>
        <v>0.01850328780654348</v>
      </c>
    </row>
    <row r="84" spans="42:47" ht="12.75">
      <c r="AP84" s="329">
        <f t="shared" si="0"/>
        <v>0.01900341482866149</v>
      </c>
      <c r="AQ84" s="324">
        <v>38</v>
      </c>
      <c r="AR84" s="443">
        <f t="shared" si="1"/>
        <v>0.019</v>
      </c>
      <c r="AS84" s="444">
        <f t="shared" si="2"/>
        <v>3.4148286614904554E-07</v>
      </c>
      <c r="AT84" s="329">
        <f t="shared" si="3"/>
        <v>3.4148286614904554E-06</v>
      </c>
      <c r="AU84" s="329">
        <f t="shared" si="4"/>
        <v>0.01900341482866149</v>
      </c>
    </row>
    <row r="85" spans="42:47" ht="12.75">
      <c r="AP85" s="329">
        <f t="shared" si="0"/>
        <v>0.019503544416796494</v>
      </c>
      <c r="AQ85" s="324">
        <v>39</v>
      </c>
      <c r="AR85" s="443">
        <f t="shared" si="1"/>
        <v>0.0195</v>
      </c>
      <c r="AS85" s="444">
        <f t="shared" si="2"/>
        <v>3.544416796494603E-07</v>
      </c>
      <c r="AT85" s="329">
        <f t="shared" si="3"/>
        <v>3.5444167964946027E-06</v>
      </c>
      <c r="AU85" s="329">
        <f t="shared" si="4"/>
        <v>0.019503544416796494</v>
      </c>
    </row>
    <row r="86" spans="42:47" ht="12.75">
      <c r="AP86" s="329">
        <f t="shared" si="0"/>
        <v>0.020003676622785477</v>
      </c>
      <c r="AQ86" s="324">
        <v>40</v>
      </c>
      <c r="AR86" s="443">
        <f t="shared" si="1"/>
        <v>0.02</v>
      </c>
      <c r="AS86" s="444">
        <f t="shared" si="2"/>
        <v>3.6766227854774037E-07</v>
      </c>
      <c r="AT86" s="329">
        <f t="shared" si="3"/>
        <v>3.6766227854774035E-06</v>
      </c>
      <c r="AU86" s="329">
        <f t="shared" si="4"/>
        <v>0.020003676622785477</v>
      </c>
    </row>
    <row r="87" spans="42:47" ht="12.75">
      <c r="AP87" s="329">
        <f t="shared" si="0"/>
        <v>0.020503811499512598</v>
      </c>
      <c r="AQ87" s="324">
        <v>41</v>
      </c>
      <c r="AR87" s="443">
        <f t="shared" si="1"/>
        <v>0.0205</v>
      </c>
      <c r="AS87" s="444">
        <f t="shared" si="2"/>
        <v>3.811499512597218E-07</v>
      </c>
      <c r="AT87" s="329">
        <f t="shared" si="3"/>
        <v>3.811499512597218E-06</v>
      </c>
      <c r="AU87" s="329">
        <f t="shared" si="4"/>
        <v>0.020503811499512598</v>
      </c>
    </row>
    <row r="88" spans="42:47" ht="12.75">
      <c r="AP88" s="329">
        <f t="shared" si="0"/>
        <v>0.021003949100930345</v>
      </c>
      <c r="AQ88" s="324">
        <v>42</v>
      </c>
      <c r="AR88" s="443">
        <f t="shared" si="1"/>
        <v>0.021</v>
      </c>
      <c r="AS88" s="444">
        <f t="shared" si="2"/>
        <v>3.9491009303432755E-07</v>
      </c>
      <c r="AT88" s="329">
        <f t="shared" si="3"/>
        <v>3.949100930343275E-06</v>
      </c>
      <c r="AU88" s="329">
        <f t="shared" si="4"/>
        <v>0.021003949100930345</v>
      </c>
    </row>
    <row r="89" spans="42:47" ht="12.75">
      <c r="AP89" s="329">
        <f t="shared" si="0"/>
        <v>0.02150408948208112</v>
      </c>
      <c r="AQ89" s="324">
        <v>43</v>
      </c>
      <c r="AR89" s="443">
        <f t="shared" si="1"/>
        <v>0.021500000000000002</v>
      </c>
      <c r="AS89" s="444">
        <f t="shared" si="2"/>
        <v>4.0894820811173855E-07</v>
      </c>
      <c r="AT89" s="329">
        <f t="shared" si="3"/>
        <v>4.089482081117385E-06</v>
      </c>
      <c r="AU89" s="329">
        <f t="shared" si="4"/>
        <v>0.02150408948208112</v>
      </c>
    </row>
    <row r="90" spans="42:47" ht="12.75">
      <c r="AP90" s="329">
        <f t="shared" si="0"/>
        <v>0.02200423269911925</v>
      </c>
      <c r="AQ90" s="324">
        <v>44</v>
      </c>
      <c r="AR90" s="443">
        <f t="shared" si="1"/>
        <v>0.022</v>
      </c>
      <c r="AS90" s="444">
        <f t="shared" si="2"/>
        <v>4.232699119251629E-07</v>
      </c>
      <c r="AT90" s="329">
        <f t="shared" si="3"/>
        <v>4.232699119251629E-06</v>
      </c>
      <c r="AU90" s="329">
        <f t="shared" si="4"/>
        <v>0.02200423269911925</v>
      </c>
    </row>
    <row r="91" spans="42:47" ht="12.75">
      <c r="AP91" s="329">
        <f t="shared" si="0"/>
        <v>0.02250437880933347</v>
      </c>
      <c r="AQ91" s="324">
        <v>45</v>
      </c>
      <c r="AR91" s="443">
        <f t="shared" si="1"/>
        <v>0.0225</v>
      </c>
      <c r="AS91" s="444">
        <f t="shared" si="2"/>
        <v>4.378809333470848E-07</v>
      </c>
      <c r="AT91" s="329">
        <f t="shared" si="3"/>
        <v>4.378809333470848E-06</v>
      </c>
      <c r="AU91" s="329">
        <f t="shared" si="4"/>
        <v>0.02250437880933347</v>
      </c>
    </row>
    <row r="92" spans="42:47" ht="12.75">
      <c r="AP92" s="329">
        <f t="shared" si="0"/>
        <v>0.02300452787116981</v>
      </c>
      <c r="AQ92" s="324">
        <v>46</v>
      </c>
      <c r="AR92" s="443">
        <f t="shared" si="1"/>
        <v>0.023</v>
      </c>
      <c r="AS92" s="444">
        <f t="shared" si="2"/>
        <v>4.5278711698088923E-07</v>
      </c>
      <c r="AT92" s="329">
        <f t="shared" si="3"/>
        <v>4.527871169808892E-06</v>
      </c>
      <c r="AU92" s="329">
        <f t="shared" si="4"/>
        <v>0.02300452787116981</v>
      </c>
    </row>
    <row r="93" spans="42:47" ht="12.75">
      <c r="AP93" s="329">
        <f t="shared" si="0"/>
        <v>0.023504679944254987</v>
      </c>
      <c r="AQ93" s="324">
        <v>47</v>
      </c>
      <c r="AR93" s="443">
        <f t="shared" si="1"/>
        <v>0.0235</v>
      </c>
      <c r="AS93" s="444">
        <f t="shared" si="2"/>
        <v>4.6799442549878134E-07</v>
      </c>
      <c r="AT93" s="329">
        <f t="shared" si="3"/>
        <v>4.679944254987814E-06</v>
      </c>
      <c r="AU93" s="329">
        <f t="shared" si="4"/>
        <v>0.023504679944254987</v>
      </c>
    </row>
    <row r="94" spans="42:47" ht="12.75">
      <c r="AP94" s="329">
        <f t="shared" si="0"/>
        <v>0.02400483508942027</v>
      </c>
      <c r="AQ94" s="324">
        <v>48</v>
      </c>
      <c r="AR94" s="443">
        <f t="shared" si="1"/>
        <v>0.024</v>
      </c>
      <c r="AS94" s="444">
        <f t="shared" si="2"/>
        <v>4.835089420269354E-07</v>
      </c>
      <c r="AT94" s="329">
        <f t="shared" si="3"/>
        <v>4.835089420269354E-06</v>
      </c>
      <c r="AU94" s="329">
        <f t="shared" si="4"/>
        <v>0.02400483508942027</v>
      </c>
    </row>
    <row r="95" spans="42:47" ht="12.75">
      <c r="AP95" s="329">
        <f t="shared" si="0"/>
        <v>0.02450499336872579</v>
      </c>
      <c r="AQ95" s="324">
        <v>49</v>
      </c>
      <c r="AR95" s="443">
        <f t="shared" si="1"/>
        <v>0.0245</v>
      </c>
      <c r="AS95" s="444">
        <f t="shared" si="2"/>
        <v>4.99336872578825E-07</v>
      </c>
      <c r="AT95" s="329">
        <f t="shared" si="3"/>
        <v>4.99336872578825E-06</v>
      </c>
      <c r="AU95" s="329">
        <f t="shared" si="4"/>
        <v>0.02450499336872579</v>
      </c>
    </row>
    <row r="96" spans="42:47" ht="12.75">
      <c r="AP96" s="445">
        <f t="shared" si="0"/>
        <v>0.025005154845485378</v>
      </c>
      <c r="AQ96" s="446">
        <v>50</v>
      </c>
      <c r="AR96" s="443">
        <f t="shared" si="1"/>
        <v>0.025</v>
      </c>
      <c r="AS96" s="444">
        <f t="shared" si="2"/>
        <v>5.154845485377135E-07</v>
      </c>
      <c r="AT96" s="445">
        <f t="shared" si="3"/>
        <v>5.1548454853771345E-06</v>
      </c>
      <c r="AU96" s="445">
        <f t="shared" si="4"/>
        <v>0.025005154845485378</v>
      </c>
    </row>
    <row r="97" spans="42:47" ht="12.75">
      <c r="AP97" s="329">
        <f t="shared" si="0"/>
        <v>0.025505319584291895</v>
      </c>
      <c r="AQ97" s="324">
        <v>51</v>
      </c>
      <c r="AR97" s="443">
        <f t="shared" si="1"/>
        <v>0.025500000000000002</v>
      </c>
      <c r="AS97" s="444">
        <f t="shared" si="2"/>
        <v>5.319584291892893E-07</v>
      </c>
      <c r="AT97" s="329">
        <f t="shared" si="3"/>
        <v>5.319584291892894E-06</v>
      </c>
      <c r="AU97" s="329">
        <f t="shared" si="4"/>
        <v>0.025505319584291895</v>
      </c>
    </row>
    <row r="98" spans="42:47" ht="12.75">
      <c r="AP98" s="329">
        <f t="shared" si="0"/>
        <v>0.026005487651043057</v>
      </c>
      <c r="AQ98" s="324">
        <v>52</v>
      </c>
      <c r="AR98" s="443">
        <f t="shared" si="1"/>
        <v>0.026000000000000002</v>
      </c>
      <c r="AS98" s="444">
        <f t="shared" si="2"/>
        <v>5.487651043054679E-07</v>
      </c>
      <c r="AT98" s="329">
        <f t="shared" si="3"/>
        <v>5.487651043054679E-06</v>
      </c>
      <c r="AU98" s="329">
        <f t="shared" si="4"/>
        <v>0.026005487651043057</v>
      </c>
    </row>
    <row r="99" spans="42:47" ht="12.75">
      <c r="AP99" s="329">
        <f t="shared" si="0"/>
        <v>0.026505659112967803</v>
      </c>
      <c r="AQ99" s="324">
        <v>53</v>
      </c>
      <c r="AR99" s="443">
        <f t="shared" si="1"/>
        <v>0.0265</v>
      </c>
      <c r="AS99" s="444">
        <f t="shared" si="2"/>
        <v>5.659112967803875E-07</v>
      </c>
      <c r="AT99" s="329">
        <f t="shared" si="3"/>
        <v>5.659112967803875E-06</v>
      </c>
      <c r="AU99" s="329">
        <f t="shared" si="4"/>
        <v>0.026505659112967803</v>
      </c>
    </row>
    <row r="100" spans="42:47" ht="12.75">
      <c r="AP100" s="329">
        <f t="shared" si="0"/>
        <v>0.027005834038653195</v>
      </c>
      <c r="AQ100" s="324">
        <v>54</v>
      </c>
      <c r="AR100" s="443">
        <f t="shared" si="1"/>
        <v>0.027</v>
      </c>
      <c r="AS100" s="444">
        <f t="shared" si="2"/>
        <v>5.834038653196573E-07</v>
      </c>
      <c r="AT100" s="329">
        <f t="shared" si="3"/>
        <v>5.8340386531965725E-06</v>
      </c>
      <c r="AU100" s="329">
        <f t="shared" si="4"/>
        <v>0.027005834038653195</v>
      </c>
    </row>
    <row r="101" spans="42:47" ht="12.75">
      <c r="AP101" s="329">
        <f t="shared" si="0"/>
        <v>0.02750601249807184</v>
      </c>
      <c r="AQ101" s="324">
        <v>55</v>
      </c>
      <c r="AR101" s="443">
        <f t="shared" si="1"/>
        <v>0.0275</v>
      </c>
      <c r="AS101" s="444">
        <f t="shared" si="2"/>
        <v>6.0124980718393E-07</v>
      </c>
      <c r="AT101" s="329">
        <f t="shared" si="3"/>
        <v>6.0124980718393E-06</v>
      </c>
      <c r="AU101" s="329">
        <f t="shared" si="4"/>
        <v>0.02750601249807184</v>
      </c>
    </row>
    <row r="102" spans="42:47" ht="12.75">
      <c r="AP102" s="329">
        <f t="shared" si="0"/>
        <v>0.02800619456260988</v>
      </c>
      <c r="AQ102" s="324">
        <v>56</v>
      </c>
      <c r="AR102" s="443">
        <f t="shared" si="1"/>
        <v>0.028</v>
      </c>
      <c r="AS102" s="444">
        <f t="shared" si="2"/>
        <v>6.194562609879007E-07</v>
      </c>
      <c r="AT102" s="329">
        <f t="shared" si="3"/>
        <v>6.194562609879007E-06</v>
      </c>
      <c r="AU102" s="329">
        <f t="shared" si="4"/>
        <v>0.02800619456260988</v>
      </c>
    </row>
    <row r="103" spans="42:47" ht="12.75">
      <c r="AP103" s="329">
        <f t="shared" si="0"/>
        <v>0.02850638030509556</v>
      </c>
      <c r="AQ103" s="324">
        <v>57</v>
      </c>
      <c r="AR103" s="443">
        <f t="shared" si="1"/>
        <v>0.0285</v>
      </c>
      <c r="AS103" s="444">
        <f t="shared" si="2"/>
        <v>6.380305095558468E-07</v>
      </c>
      <c r="AT103" s="329">
        <f t="shared" si="3"/>
        <v>6.380305095558468E-06</v>
      </c>
      <c r="AU103" s="329">
        <f t="shared" si="4"/>
        <v>0.02850638030509556</v>
      </c>
    </row>
    <row r="104" spans="42:47" ht="12.75">
      <c r="AP104" s="329">
        <f t="shared" si="0"/>
        <v>0.02900656979982835</v>
      </c>
      <c r="AQ104" s="324">
        <v>58</v>
      </c>
      <c r="AR104" s="443">
        <f t="shared" si="1"/>
        <v>0.029</v>
      </c>
      <c r="AS104" s="444">
        <f t="shared" si="2"/>
        <v>6.569799828348554E-07</v>
      </c>
      <c r="AT104" s="329">
        <f t="shared" si="3"/>
        <v>6.569799828348554E-06</v>
      </c>
      <c r="AU104" s="329">
        <f t="shared" si="4"/>
        <v>0.02900656979982835</v>
      </c>
    </row>
    <row r="105" spans="42:47" ht="12.75">
      <c r="AP105" s="329">
        <f t="shared" si="0"/>
        <v>0.02950676312260867</v>
      </c>
      <c r="AQ105" s="324">
        <v>59</v>
      </c>
      <c r="AR105" s="443">
        <f t="shared" si="1"/>
        <v>0.029500000000000002</v>
      </c>
      <c r="AS105" s="444">
        <f t="shared" si="2"/>
        <v>6.763122608669014E-07</v>
      </c>
      <c r="AT105" s="329">
        <f t="shared" si="3"/>
        <v>6.763122608669014E-06</v>
      </c>
      <c r="AU105" s="329">
        <f t="shared" si="4"/>
        <v>0.02950676312260867</v>
      </c>
    </row>
    <row r="106" spans="42:47" ht="12.75">
      <c r="AP106" s="329">
        <f t="shared" si="0"/>
        <v>0.03000696035076821</v>
      </c>
      <c r="AQ106" s="324">
        <v>60</v>
      </c>
      <c r="AR106" s="443">
        <f t="shared" si="1"/>
        <v>0.03</v>
      </c>
      <c r="AS106" s="444">
        <f t="shared" si="2"/>
        <v>6.960350768209641E-07</v>
      </c>
      <c r="AT106" s="329">
        <f t="shared" si="3"/>
        <v>6.960350768209641E-06</v>
      </c>
      <c r="AU106" s="329">
        <f t="shared" si="4"/>
        <v>0.03000696035076821</v>
      </c>
    </row>
    <row r="107" spans="42:47" ht="12.75">
      <c r="AP107" s="329">
        <f t="shared" si="0"/>
        <v>0.030507161563200862</v>
      </c>
      <c r="AQ107" s="324">
        <v>61</v>
      </c>
      <c r="AR107" s="443">
        <f t="shared" si="1"/>
        <v>0.0305</v>
      </c>
      <c r="AS107" s="444">
        <f t="shared" si="2"/>
        <v>7.161563200864004E-07</v>
      </c>
      <c r="AT107" s="329">
        <f t="shared" si="3"/>
        <v>7.161563200864004E-06</v>
      </c>
      <c r="AU107" s="329">
        <f t="shared" si="4"/>
        <v>0.030507161563200862</v>
      </c>
    </row>
    <row r="108" spans="42:47" ht="12.75">
      <c r="AP108" s="329">
        <f t="shared" si="0"/>
        <v>0.031007366840394287</v>
      </c>
      <c r="AQ108" s="324">
        <v>62</v>
      </c>
      <c r="AR108" s="443">
        <f t="shared" si="1"/>
        <v>0.031</v>
      </c>
      <c r="AS108" s="444">
        <f t="shared" si="2"/>
        <v>7.366840394288026E-07</v>
      </c>
      <c r="AT108" s="329">
        <f t="shared" si="3"/>
        <v>7.366840394288026E-06</v>
      </c>
      <c r="AU108" s="329">
        <f t="shared" si="4"/>
        <v>0.031007366840394287</v>
      </c>
    </row>
    <row r="109" spans="42:47" ht="12.75">
      <c r="AP109" s="329">
        <f t="shared" si="0"/>
        <v>0.031507576264462094</v>
      </c>
      <c r="AQ109" s="324">
        <v>63</v>
      </c>
      <c r="AR109" s="443">
        <f t="shared" si="1"/>
        <v>0.0315</v>
      </c>
      <c r="AS109" s="444">
        <f t="shared" si="2"/>
        <v>7.576264462096147E-07</v>
      </c>
      <c r="AT109" s="329">
        <f t="shared" si="3"/>
        <v>7.5762644620961465E-06</v>
      </c>
      <c r="AU109" s="329">
        <f t="shared" si="4"/>
        <v>0.031507576264462094</v>
      </c>
    </row>
    <row r="110" spans="42:47" ht="12.75">
      <c r="AP110" s="329">
        <f aca="true" t="shared" si="5" ref="AP110:AP173">AU110</f>
        <v>0.03200778991917671</v>
      </c>
      <c r="AQ110" s="324">
        <v>64</v>
      </c>
      <c r="AR110" s="443">
        <f aca="true" t="shared" si="6" ref="AR110:AR173">AQ110*$AQ$44</f>
        <v>0.032</v>
      </c>
      <c r="AS110" s="444">
        <f aca="true" t="shared" si="7" ref="AS110:AS173">IF($AS$28=1,0,$AS$36*(EXP($AS$37*AR110)-1))</f>
        <v>7.789919176707844E-07</v>
      </c>
      <c r="AT110" s="329">
        <f aca="true" t="shared" si="8" ref="AT110:AT173">AS110*$AS$44</f>
        <v>7.789919176707844E-06</v>
      </c>
      <c r="AU110" s="329">
        <f aca="true" t="shared" si="9" ref="AU110:AU173">AR110+AT110</f>
        <v>0.03200778991917671</v>
      </c>
    </row>
    <row r="111" spans="42:47" ht="12.75">
      <c r="AP111" s="329">
        <f t="shared" si="5"/>
        <v>0.03250800789000286</v>
      </c>
      <c r="AQ111" s="324">
        <v>65</v>
      </c>
      <c r="AR111" s="443">
        <f t="shared" si="6"/>
        <v>0.0325</v>
      </c>
      <c r="AS111" s="444">
        <f t="shared" si="7"/>
        <v>8.007890002857733E-07</v>
      </c>
      <c r="AT111" s="329">
        <f t="shared" si="8"/>
        <v>8.007890002857733E-06</v>
      </c>
      <c r="AU111" s="329">
        <f t="shared" si="9"/>
        <v>0.03250800789000286</v>
      </c>
    </row>
    <row r="112" spans="42:47" ht="12.75">
      <c r="AP112" s="329">
        <f t="shared" si="5"/>
        <v>0.033008230264131785</v>
      </c>
      <c r="AQ112" s="324">
        <v>66</v>
      </c>
      <c r="AR112" s="443">
        <f t="shared" si="6"/>
        <v>0.033</v>
      </c>
      <c r="AS112" s="444">
        <f t="shared" si="7"/>
        <v>8.230264131782587E-07</v>
      </c>
      <c r="AT112" s="329">
        <f t="shared" si="8"/>
        <v>8.230264131782587E-06</v>
      </c>
      <c r="AU112" s="329">
        <f t="shared" si="9"/>
        <v>0.033008230264131785</v>
      </c>
    </row>
    <row r="113" spans="42:47" ht="12.75">
      <c r="AP113" s="329">
        <f t="shared" si="5"/>
        <v>0.0335084571305161</v>
      </c>
      <c r="AQ113" s="324">
        <v>67</v>
      </c>
      <c r="AR113" s="443">
        <f t="shared" si="6"/>
        <v>0.0335</v>
      </c>
      <c r="AS113" s="444">
        <f t="shared" si="7"/>
        <v>8.457130516099008E-07</v>
      </c>
      <c r="AT113" s="329">
        <f t="shared" si="8"/>
        <v>8.457130516099007E-06</v>
      </c>
      <c r="AU113" s="329">
        <f t="shared" si="9"/>
        <v>0.0335084571305161</v>
      </c>
    </row>
    <row r="114" spans="42:47" ht="12.75">
      <c r="AP114" s="329">
        <f t="shared" si="5"/>
        <v>0.03400868857990539</v>
      </c>
      <c r="AQ114" s="324">
        <v>68</v>
      </c>
      <c r="AR114" s="443">
        <f t="shared" si="6"/>
        <v>0.034</v>
      </c>
      <c r="AS114" s="444">
        <f t="shared" si="7"/>
        <v>8.688579905385644E-07</v>
      </c>
      <c r="AT114" s="329">
        <f t="shared" si="8"/>
        <v>8.688579905385644E-06</v>
      </c>
      <c r="AU114" s="329">
        <f t="shared" si="9"/>
        <v>0.03400868857990539</v>
      </c>
    </row>
    <row r="115" spans="42:47" ht="12.75">
      <c r="AP115" s="329">
        <f t="shared" si="5"/>
        <v>0.03450892470488249</v>
      </c>
      <c r="AQ115" s="324">
        <v>69</v>
      </c>
      <c r="AR115" s="443">
        <f t="shared" si="6"/>
        <v>0.0345</v>
      </c>
      <c r="AS115" s="444">
        <f t="shared" si="7"/>
        <v>8.924704882484245E-07</v>
      </c>
      <c r="AT115" s="329">
        <f t="shared" si="8"/>
        <v>8.924704882484244E-06</v>
      </c>
      <c r="AU115" s="329">
        <f t="shared" si="9"/>
        <v>0.03450892470488249</v>
      </c>
    </row>
    <row r="116" spans="42:47" ht="12.75">
      <c r="AP116" s="329">
        <f t="shared" si="5"/>
        <v>0.03500916559990054</v>
      </c>
      <c r="AQ116" s="324">
        <v>70</v>
      </c>
      <c r="AR116" s="443">
        <f t="shared" si="6"/>
        <v>0.035</v>
      </c>
      <c r="AS116" s="444">
        <f t="shared" si="7"/>
        <v>9.165599900534026E-07</v>
      </c>
      <c r="AT116" s="329">
        <f t="shared" si="8"/>
        <v>9.165599900534026E-06</v>
      </c>
      <c r="AU116" s="329">
        <f t="shared" si="9"/>
        <v>0.03500916559990054</v>
      </c>
    </row>
    <row r="117" spans="42:47" ht="12.75">
      <c r="AP117" s="329">
        <f t="shared" si="5"/>
        <v>0.035509411361320756</v>
      </c>
      <c r="AQ117" s="324">
        <v>71</v>
      </c>
      <c r="AR117" s="443">
        <f t="shared" si="6"/>
        <v>0.035500000000000004</v>
      </c>
      <c r="AS117" s="444">
        <f t="shared" si="7"/>
        <v>9.411361320754179E-07</v>
      </c>
      <c r="AT117" s="329">
        <f t="shared" si="8"/>
        <v>9.411361320754178E-06</v>
      </c>
      <c r="AU117" s="329">
        <f t="shared" si="9"/>
        <v>0.035509411361320756</v>
      </c>
    </row>
    <row r="118" spans="42:47" ht="12.75">
      <c r="AP118" s="329">
        <f t="shared" si="5"/>
        <v>0.036009662087450996</v>
      </c>
      <c r="AQ118" s="324">
        <v>72</v>
      </c>
      <c r="AR118" s="443">
        <f t="shared" si="6"/>
        <v>0.036000000000000004</v>
      </c>
      <c r="AS118" s="444">
        <f t="shared" si="7"/>
        <v>9.662087450989659E-07</v>
      </c>
      <c r="AT118" s="329">
        <f t="shared" si="8"/>
        <v>9.662087450989658E-06</v>
      </c>
      <c r="AU118" s="329">
        <f t="shared" si="9"/>
        <v>0.036009662087450996</v>
      </c>
    </row>
    <row r="119" spans="42:47" ht="12.75">
      <c r="AP119" s="329">
        <f t="shared" si="5"/>
        <v>0.036509917878585034</v>
      </c>
      <c r="AQ119" s="324">
        <v>73</v>
      </c>
      <c r="AR119" s="443">
        <f t="shared" si="6"/>
        <v>0.0365</v>
      </c>
      <c r="AS119" s="444">
        <f t="shared" si="7"/>
        <v>9.91787858503562E-07</v>
      </c>
      <c r="AT119" s="329">
        <f t="shared" si="8"/>
        <v>9.91787858503562E-06</v>
      </c>
      <c r="AU119" s="329">
        <f t="shared" si="9"/>
        <v>0.036509917878585034</v>
      </c>
    </row>
    <row r="120" spans="42:47" ht="12.75">
      <c r="AP120" s="329">
        <f t="shared" si="5"/>
        <v>0.03701017883704275</v>
      </c>
      <c r="AQ120" s="324">
        <v>74</v>
      </c>
      <c r="AR120" s="443">
        <f t="shared" si="6"/>
        <v>0.037</v>
      </c>
      <c r="AS120" s="444">
        <f t="shared" si="7"/>
        <v>1.017883704275627E-06</v>
      </c>
      <c r="AT120" s="329">
        <f t="shared" si="8"/>
        <v>1.0178837042756271E-05</v>
      </c>
      <c r="AU120" s="329">
        <f t="shared" si="9"/>
        <v>0.03701017883704275</v>
      </c>
    </row>
    <row r="121" spans="42:47" ht="12.75">
      <c r="AP121" s="329">
        <f t="shared" si="5"/>
        <v>0.03751044506721101</v>
      </c>
      <c r="AQ121" s="324">
        <v>75</v>
      </c>
      <c r="AR121" s="443">
        <f t="shared" si="6"/>
        <v>0.0375</v>
      </c>
      <c r="AS121" s="444">
        <f t="shared" si="7"/>
        <v>1.0445067211014193E-06</v>
      </c>
      <c r="AT121" s="329">
        <f t="shared" si="8"/>
        <v>1.0445067211014194E-05</v>
      </c>
      <c r="AU121" s="329">
        <f t="shared" si="9"/>
        <v>0.03751044506721101</v>
      </c>
    </row>
    <row r="122" spans="42:47" ht="12.75">
      <c r="AP122" s="329">
        <f t="shared" si="5"/>
        <v>0.03801071667558543</v>
      </c>
      <c r="AQ122" s="324">
        <v>76</v>
      </c>
      <c r="AR122" s="443">
        <f t="shared" si="6"/>
        <v>0.038</v>
      </c>
      <c r="AS122" s="444">
        <f t="shared" si="7"/>
        <v>1.0716675585426475E-06</v>
      </c>
      <c r="AT122" s="329">
        <f t="shared" si="8"/>
        <v>1.0716675585426476E-05</v>
      </c>
      <c r="AU122" s="329">
        <f t="shared" si="9"/>
        <v>0.03801071667558543</v>
      </c>
    </row>
    <row r="123" spans="42:47" ht="12.75">
      <c r="AP123" s="329">
        <f t="shared" si="5"/>
        <v>0.03851099377081296</v>
      </c>
      <c r="AQ123" s="324">
        <v>77</v>
      </c>
      <c r="AR123" s="443">
        <f t="shared" si="6"/>
        <v>0.0385</v>
      </c>
      <c r="AS123" s="444">
        <f t="shared" si="7"/>
        <v>1.0993770812964376E-06</v>
      </c>
      <c r="AT123" s="329">
        <f t="shared" si="8"/>
        <v>1.0993770812964375E-05</v>
      </c>
      <c r="AU123" s="329">
        <f t="shared" si="9"/>
        <v>0.03851099377081296</v>
      </c>
    </row>
    <row r="124" spans="42:47" ht="12.75">
      <c r="AP124" s="329">
        <f t="shared" si="5"/>
        <v>0.039011276463735416</v>
      </c>
      <c r="AQ124" s="324">
        <v>78</v>
      </c>
      <c r="AR124" s="443">
        <f t="shared" si="6"/>
        <v>0.039</v>
      </c>
      <c r="AS124" s="444">
        <f t="shared" si="7"/>
        <v>1.1276463735413561E-06</v>
      </c>
      <c r="AT124" s="329">
        <f t="shared" si="8"/>
        <v>1.1276463735413561E-05</v>
      </c>
      <c r="AU124" s="329">
        <f t="shared" si="9"/>
        <v>0.039011276463735416</v>
      </c>
    </row>
    <row r="125" spans="42:47" ht="12.75">
      <c r="AP125" s="329">
        <f t="shared" si="5"/>
        <v>0.039511564867433714</v>
      </c>
      <c r="AQ125" s="324">
        <v>79</v>
      </c>
      <c r="AR125" s="443">
        <f t="shared" si="6"/>
        <v>0.0395</v>
      </c>
      <c r="AS125" s="444">
        <f t="shared" si="7"/>
        <v>1.1564867433712301E-06</v>
      </c>
      <c r="AT125" s="329">
        <f t="shared" si="8"/>
        <v>1.1564867433712302E-05</v>
      </c>
      <c r="AU125" s="329">
        <f t="shared" si="9"/>
        <v>0.039511564867433714</v>
      </c>
    </row>
    <row r="126" spans="42:47" ht="12.75">
      <c r="AP126" s="329">
        <f t="shared" si="5"/>
        <v>0.040011859097273186</v>
      </c>
      <c r="AQ126" s="324">
        <v>80</v>
      </c>
      <c r="AR126" s="443">
        <f t="shared" si="6"/>
        <v>0.04</v>
      </c>
      <c r="AS126" s="444">
        <f t="shared" si="7"/>
        <v>1.1859097273185343E-06</v>
      </c>
      <c r="AT126" s="329">
        <f t="shared" si="8"/>
        <v>1.1859097273185344E-05</v>
      </c>
      <c r="AU126" s="329">
        <f t="shared" si="9"/>
        <v>0.040011859097273186</v>
      </c>
    </row>
    <row r="127" spans="42:47" ht="12.75">
      <c r="AP127" s="329">
        <f t="shared" si="5"/>
        <v>0.04051215927094969</v>
      </c>
      <c r="AQ127" s="324">
        <v>81</v>
      </c>
      <c r="AR127" s="443">
        <f t="shared" si="6"/>
        <v>0.0405</v>
      </c>
      <c r="AS127" s="444">
        <f t="shared" si="7"/>
        <v>1.2159270949691602E-06</v>
      </c>
      <c r="AT127" s="329">
        <f t="shared" si="8"/>
        <v>1.2159270949691601E-05</v>
      </c>
      <c r="AU127" s="329">
        <f t="shared" si="9"/>
        <v>0.04051215927094969</v>
      </c>
    </row>
    <row r="128" spans="42:47" ht="12.75">
      <c r="AP128" s="329">
        <f t="shared" si="5"/>
        <v>0.041012465508536704</v>
      </c>
      <c r="AQ128" s="324">
        <v>82</v>
      </c>
      <c r="AR128" s="443">
        <f t="shared" si="6"/>
        <v>0.041</v>
      </c>
      <c r="AS128" s="444">
        <f t="shared" si="7"/>
        <v>1.2465508536704045E-06</v>
      </c>
      <c r="AT128" s="329">
        <f t="shared" si="8"/>
        <v>1.2465508536704046E-05</v>
      </c>
      <c r="AU128" s="329">
        <f t="shared" si="9"/>
        <v>0.041012465508536704</v>
      </c>
    </row>
    <row r="129" spans="42:47" ht="12.75">
      <c r="AP129" s="329">
        <f t="shared" si="5"/>
        <v>0.04151277793253334</v>
      </c>
      <c r="AQ129" s="324">
        <v>83</v>
      </c>
      <c r="AR129" s="443">
        <f t="shared" si="6"/>
        <v>0.0415</v>
      </c>
      <c r="AS129" s="444">
        <f t="shared" si="7"/>
        <v>1.2777932533340696E-06</v>
      </c>
      <c r="AT129" s="329">
        <f t="shared" si="8"/>
        <v>1.2777932533340696E-05</v>
      </c>
      <c r="AU129" s="329">
        <f t="shared" si="9"/>
        <v>0.04151277793253334</v>
      </c>
    </row>
    <row r="130" spans="42:47" ht="12.75">
      <c r="AP130" s="329">
        <f t="shared" si="5"/>
        <v>0.04201309666791337</v>
      </c>
      <c r="AQ130" s="324">
        <v>84</v>
      </c>
      <c r="AR130" s="443">
        <f t="shared" si="6"/>
        <v>0.042</v>
      </c>
      <c r="AS130" s="444">
        <f t="shared" si="7"/>
        <v>1.3096667913365925E-06</v>
      </c>
      <c r="AT130" s="329">
        <f t="shared" si="8"/>
        <v>1.3096667913365926E-05</v>
      </c>
      <c r="AU130" s="329">
        <f t="shared" si="9"/>
        <v>0.04201309666791337</v>
      </c>
    </row>
    <row r="131" spans="42:47" ht="12.75">
      <c r="AP131" s="329">
        <f t="shared" si="5"/>
        <v>0.042513421842175186</v>
      </c>
      <c r="AQ131" s="324">
        <v>85</v>
      </c>
      <c r="AR131" s="443">
        <f t="shared" si="6"/>
        <v>0.0425</v>
      </c>
      <c r="AS131" s="444">
        <f t="shared" si="7"/>
        <v>1.3421842175181602E-06</v>
      </c>
      <c r="AT131" s="329">
        <f t="shared" si="8"/>
        <v>1.3421842175181602E-05</v>
      </c>
      <c r="AU131" s="329">
        <f t="shared" si="9"/>
        <v>0.042513421842175186</v>
      </c>
    </row>
    <row r="132" spans="42:47" ht="12.75">
      <c r="AP132" s="329">
        <f t="shared" si="5"/>
        <v>0.04301375358539283</v>
      </c>
      <c r="AQ132" s="324">
        <v>86</v>
      </c>
      <c r="AR132" s="443">
        <f t="shared" si="6"/>
        <v>0.043000000000000003</v>
      </c>
      <c r="AS132" s="444">
        <f t="shared" si="7"/>
        <v>1.3753585392828165E-06</v>
      </c>
      <c r="AT132" s="329">
        <f t="shared" si="8"/>
        <v>1.3753585392828166E-05</v>
      </c>
      <c r="AU132" s="329">
        <f t="shared" si="9"/>
        <v>0.04301375358539283</v>
      </c>
    </row>
    <row r="133" spans="42:47" ht="12.75">
      <c r="AP133" s="329">
        <f t="shared" si="5"/>
        <v>0.04351409203026802</v>
      </c>
      <c r="AQ133" s="324">
        <v>87</v>
      </c>
      <c r="AR133" s="443">
        <f t="shared" si="6"/>
        <v>0.043500000000000004</v>
      </c>
      <c r="AS133" s="444">
        <f t="shared" si="7"/>
        <v>1.4092030268015976E-06</v>
      </c>
      <c r="AT133" s="329">
        <f t="shared" si="8"/>
        <v>1.4092030268015977E-05</v>
      </c>
      <c r="AU133" s="329">
        <f t="shared" si="9"/>
        <v>0.04351409203026802</v>
      </c>
    </row>
    <row r="134" spans="42:47" ht="12.75">
      <c r="AP134" s="329">
        <f t="shared" si="5"/>
        <v>0.044014437312183206</v>
      </c>
      <c r="AQ134" s="324">
        <v>88</v>
      </c>
      <c r="AR134" s="443">
        <f t="shared" si="6"/>
        <v>0.044</v>
      </c>
      <c r="AS134" s="444">
        <f t="shared" si="7"/>
        <v>1.443731218320776E-06</v>
      </c>
      <c r="AT134" s="329">
        <f t="shared" si="8"/>
        <v>1.443731218320776E-05</v>
      </c>
      <c r="AU134" s="329">
        <f t="shared" si="9"/>
        <v>0.044014437312183206</v>
      </c>
    </row>
    <row r="135" spans="42:47" ht="12.75">
      <c r="AP135" s="329">
        <f t="shared" si="5"/>
        <v>0.044514789569255774</v>
      </c>
      <c r="AQ135" s="324">
        <v>89</v>
      </c>
      <c r="AR135" s="443">
        <f t="shared" si="6"/>
        <v>0.0445</v>
      </c>
      <c r="AS135" s="444">
        <f t="shared" si="7"/>
        <v>1.4789569255773434E-06</v>
      </c>
      <c r="AT135" s="329">
        <f t="shared" si="8"/>
        <v>1.4789569255773435E-05</v>
      </c>
      <c r="AU135" s="329">
        <f t="shared" si="9"/>
        <v>0.044514789569255774</v>
      </c>
    </row>
    <row r="136" spans="42:47" ht="12.75">
      <c r="AP136" s="329">
        <f t="shared" si="5"/>
        <v>0.04501514894239324</v>
      </c>
      <c r="AQ136" s="324">
        <v>90</v>
      </c>
      <c r="AR136" s="443">
        <f t="shared" si="6"/>
        <v>0.045</v>
      </c>
      <c r="AS136" s="444">
        <f t="shared" si="7"/>
        <v>1.5148942393238834E-06</v>
      </c>
      <c r="AT136" s="329">
        <f t="shared" si="8"/>
        <v>1.5148942393238835E-05</v>
      </c>
      <c r="AU136" s="329">
        <f t="shared" si="9"/>
        <v>0.04501514894239324</v>
      </c>
    </row>
    <row r="137" spans="42:47" ht="12.75">
      <c r="AP137" s="329">
        <f t="shared" si="5"/>
        <v>0.04551551557534965</v>
      </c>
      <c r="AQ137" s="324">
        <v>91</v>
      </c>
      <c r="AR137" s="443">
        <f t="shared" si="6"/>
        <v>0.0455</v>
      </c>
      <c r="AS137" s="444">
        <f t="shared" si="7"/>
        <v>1.5515575349650655E-06</v>
      </c>
      <c r="AT137" s="329">
        <f t="shared" si="8"/>
        <v>1.5515575349650656E-05</v>
      </c>
      <c r="AU137" s="329">
        <f t="shared" si="9"/>
        <v>0.04551551557534965</v>
      </c>
    </row>
    <row r="138" spans="42:47" ht="12.75">
      <c r="AP138" s="329">
        <f t="shared" si="5"/>
        <v>0.046015889614783076</v>
      </c>
      <c r="AQ138" s="324">
        <v>92</v>
      </c>
      <c r="AR138" s="443">
        <f t="shared" si="6"/>
        <v>0.046</v>
      </c>
      <c r="AS138" s="444">
        <f t="shared" si="7"/>
        <v>1.5889614783079968E-06</v>
      </c>
      <c r="AT138" s="329">
        <f t="shared" si="8"/>
        <v>1.5889614783079967E-05</v>
      </c>
      <c r="AU138" s="329">
        <f t="shared" si="9"/>
        <v>0.046015889614783076</v>
      </c>
    </row>
    <row r="139" spans="42:47" ht="12.75">
      <c r="AP139" s="329">
        <f t="shared" si="5"/>
        <v>0.046516271210314285</v>
      </c>
      <c r="AQ139" s="324">
        <v>93</v>
      </c>
      <c r="AR139" s="443">
        <f t="shared" si="6"/>
        <v>0.0465</v>
      </c>
      <c r="AS139" s="444">
        <f t="shared" si="7"/>
        <v>1.6271210314287397E-06</v>
      </c>
      <c r="AT139" s="329">
        <f t="shared" si="8"/>
        <v>1.6271210314287396E-05</v>
      </c>
      <c r="AU139" s="329">
        <f t="shared" si="9"/>
        <v>0.046516271210314285</v>
      </c>
    </row>
    <row r="140" spans="42:47" ht="12.75">
      <c r="AP140" s="329">
        <f t="shared" si="5"/>
        <v>0.047016660514586577</v>
      </c>
      <c r="AQ140" s="324">
        <v>94</v>
      </c>
      <c r="AR140" s="443">
        <f t="shared" si="6"/>
        <v>0.047</v>
      </c>
      <c r="AS140" s="444">
        <f t="shared" si="7"/>
        <v>1.6660514586573443E-06</v>
      </c>
      <c r="AT140" s="329">
        <f t="shared" si="8"/>
        <v>1.6660514586573442E-05</v>
      </c>
      <c r="AU140" s="329">
        <f t="shared" si="9"/>
        <v>0.047016660514586577</v>
      </c>
    </row>
    <row r="141" spans="42:47" ht="12.75">
      <c r="AP141" s="329">
        <f t="shared" si="5"/>
        <v>0.04751705768332684</v>
      </c>
      <c r="AQ141" s="324">
        <v>95</v>
      </c>
      <c r="AR141" s="443">
        <f t="shared" si="6"/>
        <v>0.0475</v>
      </c>
      <c r="AS141" s="444">
        <f t="shared" si="7"/>
        <v>1.7057683326837804E-06</v>
      </c>
      <c r="AT141" s="329">
        <f t="shared" si="8"/>
        <v>1.7057683326837805E-05</v>
      </c>
      <c r="AU141" s="329">
        <f t="shared" si="9"/>
        <v>0.04751705768332684</v>
      </c>
    </row>
    <row r="142" spans="42:47" ht="12.75">
      <c r="AP142" s="329">
        <f t="shared" si="5"/>
        <v>0.048017462875407875</v>
      </c>
      <c r="AQ142" s="324">
        <v>96</v>
      </c>
      <c r="AR142" s="443">
        <f t="shared" si="6"/>
        <v>0.048</v>
      </c>
      <c r="AS142" s="444">
        <f t="shared" si="7"/>
        <v>1.7462875407872248E-06</v>
      </c>
      <c r="AT142" s="329">
        <f t="shared" si="8"/>
        <v>1.746287540787225E-05</v>
      </c>
      <c r="AU142" s="329">
        <f t="shared" si="9"/>
        <v>0.048017462875407875</v>
      </c>
    </row>
    <row r="143" spans="42:47" ht="12.75">
      <c r="AP143" s="329">
        <f t="shared" si="5"/>
        <v>0.048517876252911915</v>
      </c>
      <c r="AQ143" s="324">
        <v>97</v>
      </c>
      <c r="AR143" s="443">
        <f t="shared" si="6"/>
        <v>0.0485</v>
      </c>
      <c r="AS143" s="444">
        <f t="shared" si="7"/>
        <v>1.7876252911911815E-06</v>
      </c>
      <c r="AT143" s="329">
        <f t="shared" si="8"/>
        <v>1.7876252911911814E-05</v>
      </c>
      <c r="AU143" s="329">
        <f t="shared" si="9"/>
        <v>0.048517876252911915</v>
      </c>
    </row>
    <row r="144" spans="42:47" ht="12.75">
      <c r="AP144" s="329">
        <f t="shared" si="5"/>
        <v>0.049018297981195474</v>
      </c>
      <c r="AQ144" s="324">
        <v>98</v>
      </c>
      <c r="AR144" s="443">
        <f t="shared" si="6"/>
        <v>0.049</v>
      </c>
      <c r="AS144" s="444">
        <f t="shared" si="7"/>
        <v>1.8297981195469896E-06</v>
      </c>
      <c r="AT144" s="329">
        <f t="shared" si="8"/>
        <v>1.8297981195469896E-05</v>
      </c>
      <c r="AU144" s="329">
        <f t="shared" si="9"/>
        <v>0.049018297981195474</v>
      </c>
    </row>
    <row r="145" spans="42:47" ht="12.75">
      <c r="AP145" s="329">
        <f t="shared" si="5"/>
        <v>0.049518728228955484</v>
      </c>
      <c r="AQ145" s="324">
        <v>99</v>
      </c>
      <c r="AR145" s="443">
        <f t="shared" si="6"/>
        <v>0.0495</v>
      </c>
      <c r="AS145" s="444">
        <f t="shared" si="7"/>
        <v>1.8728228955483035E-06</v>
      </c>
      <c r="AT145" s="329">
        <f t="shared" si="8"/>
        <v>1.8728228955483036E-05</v>
      </c>
      <c r="AU145" s="329">
        <f t="shared" si="9"/>
        <v>0.049518728228955484</v>
      </c>
    </row>
    <row r="146" spans="42:47" ht="12.75">
      <c r="AP146" s="329">
        <f t="shared" si="5"/>
        <v>0.050019167168296796</v>
      </c>
      <c r="AQ146" s="324">
        <v>100</v>
      </c>
      <c r="AR146" s="443">
        <f t="shared" si="6"/>
        <v>0.05</v>
      </c>
      <c r="AS146" s="444">
        <f t="shared" si="7"/>
        <v>1.9167168296791952E-06</v>
      </c>
      <c r="AT146" s="329">
        <f t="shared" si="8"/>
        <v>1.9167168296791953E-05</v>
      </c>
      <c r="AU146" s="329">
        <f t="shared" si="9"/>
        <v>0.050019167168296796</v>
      </c>
    </row>
    <row r="147" spans="42:47" ht="12.75">
      <c r="AP147" s="329">
        <f t="shared" si="5"/>
        <v>0.05051961497480099</v>
      </c>
      <c r="AQ147" s="324">
        <v>101</v>
      </c>
      <c r="AR147" s="443">
        <f t="shared" si="6"/>
        <v>0.0505</v>
      </c>
      <c r="AS147" s="444">
        <f t="shared" si="7"/>
        <v>1.961497480098577E-06</v>
      </c>
      <c r="AT147" s="329">
        <f t="shared" si="8"/>
        <v>1.9614974800985766E-05</v>
      </c>
      <c r="AU147" s="329">
        <f t="shared" si="9"/>
        <v>0.05051961497480099</v>
      </c>
    </row>
    <row r="148" spans="42:47" ht="12.75">
      <c r="AP148" s="329">
        <f t="shared" si="5"/>
        <v>0.05102007182759664</v>
      </c>
      <c r="AQ148" s="324">
        <v>102</v>
      </c>
      <c r="AR148" s="443">
        <f t="shared" si="6"/>
        <v>0.051000000000000004</v>
      </c>
      <c r="AS148" s="444">
        <f t="shared" si="7"/>
        <v>2.0071827596636993E-06</v>
      </c>
      <c r="AT148" s="329">
        <f t="shared" si="8"/>
        <v>2.007182759663699E-05</v>
      </c>
      <c r="AU148" s="329">
        <f t="shared" si="9"/>
        <v>0.05102007182759664</v>
      </c>
    </row>
    <row r="149" spans="42:47" ht="12.75">
      <c r="AP149" s="329">
        <f t="shared" si="5"/>
        <v>0.05152053790943096</v>
      </c>
      <c r="AQ149" s="324">
        <v>103</v>
      </c>
      <c r="AR149" s="443">
        <f t="shared" si="6"/>
        <v>0.051500000000000004</v>
      </c>
      <c r="AS149" s="444">
        <f t="shared" si="7"/>
        <v>2.0537909430955347E-06</v>
      </c>
      <c r="AT149" s="329">
        <f t="shared" si="8"/>
        <v>2.0537909430955347E-05</v>
      </c>
      <c r="AU149" s="329">
        <f t="shared" si="9"/>
        <v>0.05152053790943096</v>
      </c>
    </row>
    <row r="150" spans="42:47" ht="12.75">
      <c r="AP150" s="329">
        <f t="shared" si="5"/>
        <v>0.052021013406742894</v>
      </c>
      <c r="AQ150" s="324">
        <v>104</v>
      </c>
      <c r="AR150" s="443">
        <f t="shared" si="6"/>
        <v>0.052000000000000005</v>
      </c>
      <c r="AS150" s="444">
        <f t="shared" si="7"/>
        <v>2.101340674288906E-06</v>
      </c>
      <c r="AT150" s="329">
        <f t="shared" si="8"/>
        <v>2.101340674288906E-05</v>
      </c>
      <c r="AU150" s="329">
        <f t="shared" si="9"/>
        <v>0.052021013406742894</v>
      </c>
    </row>
    <row r="151" spans="42:47" ht="12.75">
      <c r="AP151" s="329">
        <f t="shared" si="5"/>
        <v>0.0525214985097377</v>
      </c>
      <c r="AQ151" s="324">
        <v>105</v>
      </c>
      <c r="AR151" s="443">
        <f t="shared" si="6"/>
        <v>0.0525</v>
      </c>
      <c r="AS151" s="444">
        <f t="shared" si="7"/>
        <v>2.1498509737702954E-06</v>
      </c>
      <c r="AT151" s="329">
        <f t="shared" si="8"/>
        <v>2.1498509737702954E-05</v>
      </c>
      <c r="AU151" s="329">
        <f t="shared" si="9"/>
        <v>0.0525214985097377</v>
      </c>
    </row>
    <row r="152" spans="42:47" ht="12.75">
      <c r="AP152" s="329">
        <f t="shared" si="5"/>
        <v>0.05302199341246306</v>
      </c>
      <c r="AQ152" s="324">
        <v>106</v>
      </c>
      <c r="AR152" s="443">
        <f t="shared" si="6"/>
        <v>0.053</v>
      </c>
      <c r="AS152" s="444">
        <f t="shared" si="7"/>
        <v>2.1993412463063076E-06</v>
      </c>
      <c r="AT152" s="329">
        <f t="shared" si="8"/>
        <v>2.1993412463063078E-05</v>
      </c>
      <c r="AU152" s="329">
        <f t="shared" si="9"/>
        <v>0.05302199341246306</v>
      </c>
    </row>
    <row r="153" spans="42:47" ht="12.75">
      <c r="AP153" s="329">
        <f t="shared" si="5"/>
        <v>0.053522498312886656</v>
      </c>
      <c r="AQ153" s="324">
        <v>107</v>
      </c>
      <c r="AR153" s="443">
        <f t="shared" si="6"/>
        <v>0.0535</v>
      </c>
      <c r="AS153" s="444">
        <f t="shared" si="7"/>
        <v>2.249831288665837E-06</v>
      </c>
      <c r="AT153" s="329">
        <f t="shared" si="8"/>
        <v>2.249831288665837E-05</v>
      </c>
      <c r="AU153" s="329">
        <f t="shared" si="9"/>
        <v>0.053522498312886656</v>
      </c>
    </row>
    <row r="154" spans="42:47" ht="12.75">
      <c r="AP154" s="329">
        <f t="shared" si="5"/>
        <v>0.05402301341297539</v>
      </c>
      <c r="AQ154" s="324">
        <v>108</v>
      </c>
      <c r="AR154" s="443">
        <f t="shared" si="6"/>
        <v>0.054</v>
      </c>
      <c r="AS154" s="444">
        <f t="shared" si="7"/>
        <v>2.3013412975390366E-06</v>
      </c>
      <c r="AT154" s="329">
        <f t="shared" si="8"/>
        <v>2.3013412975390367E-05</v>
      </c>
      <c r="AU154" s="329">
        <f t="shared" si="9"/>
        <v>0.05402301341297539</v>
      </c>
    </row>
    <row r="155" spans="42:47" ht="12.75">
      <c r="AP155" s="329">
        <f t="shared" si="5"/>
        <v>0.05452353891877616</v>
      </c>
      <c r="AQ155" s="324">
        <v>109</v>
      </c>
      <c r="AR155" s="443">
        <f t="shared" si="6"/>
        <v>0.0545</v>
      </c>
      <c r="AS155" s="444">
        <f t="shared" si="7"/>
        <v>2.353891877616265E-06</v>
      </c>
      <c r="AT155" s="329">
        <f t="shared" si="8"/>
        <v>2.3538918776162648E-05</v>
      </c>
      <c r="AU155" s="329">
        <f t="shared" si="9"/>
        <v>0.05452353891877616</v>
      </c>
    </row>
    <row r="156" spans="42:47" ht="12.75">
      <c r="AP156" s="329">
        <f t="shared" si="5"/>
        <v>0.055024075040498305</v>
      </c>
      <c r="AQ156" s="324">
        <v>110</v>
      </c>
      <c r="AR156" s="443">
        <f t="shared" si="6"/>
        <v>0.055</v>
      </c>
      <c r="AS156" s="444">
        <f t="shared" si="7"/>
        <v>2.4075040498302363E-06</v>
      </c>
      <c r="AT156" s="329">
        <f t="shared" si="8"/>
        <v>2.4075040498302363E-05</v>
      </c>
      <c r="AU156" s="329">
        <f t="shared" si="9"/>
        <v>0.055024075040498305</v>
      </c>
    </row>
    <row r="157" spans="42:47" ht="12.75">
      <c r="AP157" s="329">
        <f t="shared" si="5"/>
        <v>0.055524621992597646</v>
      </c>
      <c r="AQ157" s="324">
        <v>111</v>
      </c>
      <c r="AR157" s="443">
        <f t="shared" si="6"/>
        <v>0.0555</v>
      </c>
      <c r="AS157" s="444">
        <f t="shared" si="7"/>
        <v>2.4621992597646754E-06</v>
      </c>
      <c r="AT157" s="329">
        <f t="shared" si="8"/>
        <v>2.4621992597646753E-05</v>
      </c>
      <c r="AU157" s="329">
        <f t="shared" si="9"/>
        <v>0.055524621992597646</v>
      </c>
    </row>
    <row r="158" spans="42:47" ht="12.75">
      <c r="AP158" s="329">
        <f t="shared" si="5"/>
        <v>0.05602517999386233</v>
      </c>
      <c r="AQ158" s="324">
        <v>112</v>
      </c>
      <c r="AR158" s="443">
        <f t="shared" si="6"/>
        <v>0.056</v>
      </c>
      <c r="AS158" s="444">
        <f t="shared" si="7"/>
        <v>2.517999386232835E-06</v>
      </c>
      <c r="AT158" s="329">
        <f t="shared" si="8"/>
        <v>2.517999386232835E-05</v>
      </c>
      <c r="AU158" s="329">
        <f t="shared" si="9"/>
        <v>0.05602517999386233</v>
      </c>
    </row>
    <row r="159" spans="42:47" ht="12.75">
      <c r="AP159" s="329">
        <f t="shared" si="5"/>
        <v>0.05652574926750029</v>
      </c>
      <c r="AQ159" s="324">
        <v>113</v>
      </c>
      <c r="AR159" s="443">
        <f t="shared" si="6"/>
        <v>0.0565</v>
      </c>
      <c r="AS159" s="444">
        <f t="shared" si="7"/>
        <v>2.5749267500293136E-06</v>
      </c>
      <c r="AT159" s="329">
        <f t="shared" si="8"/>
        <v>2.5749267500293136E-05</v>
      </c>
      <c r="AU159" s="329">
        <f t="shared" si="9"/>
        <v>0.05652574926750029</v>
      </c>
    </row>
    <row r="160" spans="42:47" ht="12.75">
      <c r="AP160" s="329">
        <f t="shared" si="5"/>
        <v>0.05702633004122859</v>
      </c>
      <c r="AQ160" s="324">
        <v>114</v>
      </c>
      <c r="AR160" s="443">
        <f t="shared" si="6"/>
        <v>0.057</v>
      </c>
      <c r="AS160" s="444">
        <f t="shared" si="7"/>
        <v>2.633004122858672E-06</v>
      </c>
      <c r="AT160" s="329">
        <f t="shared" si="8"/>
        <v>2.633004122858672E-05</v>
      </c>
      <c r="AU160" s="329">
        <f t="shared" si="9"/>
        <v>0.05702633004122859</v>
      </c>
    </row>
    <row r="161" spans="42:47" ht="12.75">
      <c r="AP161" s="329">
        <f t="shared" si="5"/>
        <v>0.05752692254736445</v>
      </c>
      <c r="AQ161" s="324">
        <v>115</v>
      </c>
      <c r="AR161" s="443">
        <f t="shared" si="6"/>
        <v>0.0575</v>
      </c>
      <c r="AS161" s="444">
        <f t="shared" si="7"/>
        <v>2.6922547364444168E-06</v>
      </c>
      <c r="AT161" s="329">
        <f t="shared" si="8"/>
        <v>2.6922547364444166E-05</v>
      </c>
      <c r="AU161" s="329">
        <f t="shared" si="9"/>
        <v>0.05752692254736445</v>
      </c>
    </row>
    <row r="162" spans="42:47" ht="12.75">
      <c r="AP162" s="329">
        <f t="shared" si="5"/>
        <v>0.058027527022918225</v>
      </c>
      <c r="AQ162" s="324">
        <v>116</v>
      </c>
      <c r="AR162" s="443">
        <f t="shared" si="6"/>
        <v>0.058</v>
      </c>
      <c r="AS162" s="444">
        <f t="shared" si="7"/>
        <v>2.7527022918220013E-06</v>
      </c>
      <c r="AT162" s="329">
        <f t="shared" si="8"/>
        <v>2.752702291822001E-05</v>
      </c>
      <c r="AU162" s="329">
        <f t="shared" si="9"/>
        <v>0.058027527022918225</v>
      </c>
    </row>
    <row r="163" spans="42:47" ht="12.75">
      <c r="AP163" s="329">
        <f t="shared" si="5"/>
        <v>0.0585281437096882</v>
      </c>
      <c r="AQ163" s="324">
        <v>117</v>
      </c>
      <c r="AR163" s="443">
        <f t="shared" si="6"/>
        <v>0.0585</v>
      </c>
      <c r="AS163" s="444">
        <f t="shared" si="7"/>
        <v>2.814370968819554E-06</v>
      </c>
      <c r="AT163" s="329">
        <f t="shared" si="8"/>
        <v>2.814370968819554E-05</v>
      </c>
      <c r="AU163" s="329">
        <f t="shared" si="9"/>
        <v>0.0585281437096882</v>
      </c>
    </row>
    <row r="164" spans="42:47" ht="12.75">
      <c r="AP164" s="329">
        <f t="shared" si="5"/>
        <v>0.05902877285435731</v>
      </c>
      <c r="AQ164" s="324">
        <v>118</v>
      </c>
      <c r="AR164" s="443">
        <f t="shared" si="6"/>
        <v>0.059000000000000004</v>
      </c>
      <c r="AS164" s="444">
        <f t="shared" si="7"/>
        <v>2.877285435730135E-06</v>
      </c>
      <c r="AT164" s="329">
        <f t="shared" si="8"/>
        <v>2.877285435730135E-05</v>
      </c>
      <c r="AU164" s="329">
        <f t="shared" si="9"/>
        <v>0.05902877285435731</v>
      </c>
    </row>
    <row r="165" spans="42:47" ht="12.75">
      <c r="AP165" s="329">
        <f t="shared" si="5"/>
        <v>0.0595294147085918</v>
      </c>
      <c r="AQ165" s="324">
        <v>119</v>
      </c>
      <c r="AR165" s="443">
        <f t="shared" si="6"/>
        <v>0.059500000000000004</v>
      </c>
      <c r="AS165" s="444">
        <f t="shared" si="7"/>
        <v>2.9414708591793787E-06</v>
      </c>
      <c r="AT165" s="329">
        <f t="shared" si="8"/>
        <v>2.941470859179379E-05</v>
      </c>
      <c r="AU165" s="329">
        <f t="shared" si="9"/>
        <v>0.0595294147085918</v>
      </c>
    </row>
    <row r="166" spans="42:47" ht="12.75">
      <c r="AP166" s="329">
        <f t="shared" si="5"/>
        <v>0.06003006952914192</v>
      </c>
      <c r="AQ166" s="324">
        <v>120</v>
      </c>
      <c r="AR166" s="443">
        <f t="shared" si="6"/>
        <v>0.06</v>
      </c>
      <c r="AS166" s="444">
        <f t="shared" si="7"/>
        <v>3.00695291419248E-06</v>
      </c>
      <c r="AT166" s="329">
        <f t="shared" si="8"/>
        <v>3.0069529141924802E-05</v>
      </c>
      <c r="AU166" s="329">
        <f t="shared" si="9"/>
        <v>0.06003006952914192</v>
      </c>
    </row>
    <row r="167" spans="42:47" ht="12.75">
      <c r="AP167" s="329">
        <f t="shared" si="5"/>
        <v>0.060530737577944645</v>
      </c>
      <c r="AQ167" s="324">
        <v>121</v>
      </c>
      <c r="AR167" s="443">
        <f t="shared" si="6"/>
        <v>0.0605</v>
      </c>
      <c r="AS167" s="444">
        <f t="shared" si="7"/>
        <v>3.0737577944645532E-06</v>
      </c>
      <c r="AT167" s="329">
        <f t="shared" si="8"/>
        <v>3.073757794464553E-05</v>
      </c>
      <c r="AU167" s="329">
        <f t="shared" si="9"/>
        <v>0.060530737577944645</v>
      </c>
    </row>
    <row r="168" spans="42:47" ht="12.75">
      <c r="AP168" s="329">
        <f t="shared" si="5"/>
        <v>0.061031419122228384</v>
      </c>
      <c r="AQ168" s="324">
        <v>122</v>
      </c>
      <c r="AR168" s="443">
        <f t="shared" si="6"/>
        <v>0.061</v>
      </c>
      <c r="AS168" s="444">
        <f t="shared" si="7"/>
        <v>3.1419122228384496E-06</v>
      </c>
      <c r="AT168" s="329">
        <f t="shared" si="8"/>
        <v>3.1419122228384496E-05</v>
      </c>
      <c r="AU168" s="329">
        <f t="shared" si="9"/>
        <v>0.061031419122228384</v>
      </c>
    </row>
    <row r="169" spans="42:47" ht="12.75">
      <c r="AP169" s="329">
        <f t="shared" si="5"/>
        <v>0.06153211443461994</v>
      </c>
      <c r="AQ169" s="324">
        <v>123</v>
      </c>
      <c r="AR169" s="443">
        <f t="shared" si="6"/>
        <v>0.0615</v>
      </c>
      <c r="AS169" s="444">
        <f t="shared" si="7"/>
        <v>3.211443461994256E-06</v>
      </c>
      <c r="AT169" s="329">
        <f t="shared" si="8"/>
        <v>3.211443461994256E-05</v>
      </c>
      <c r="AU169" s="329">
        <f t="shared" si="9"/>
        <v>0.06153211443461994</v>
      </c>
    </row>
    <row r="170" spans="42:47" ht="12.75">
      <c r="AP170" s="329">
        <f t="shared" si="5"/>
        <v>0.06203282379325355</v>
      </c>
      <c r="AQ170" s="324">
        <v>124</v>
      </c>
      <c r="AR170" s="443">
        <f t="shared" si="6"/>
        <v>0.062</v>
      </c>
      <c r="AS170" s="444">
        <f t="shared" si="7"/>
        <v>3.282379325354731E-06</v>
      </c>
      <c r="AT170" s="329">
        <f t="shared" si="8"/>
        <v>3.282379325354731E-05</v>
      </c>
      <c r="AU170" s="329">
        <f t="shared" si="9"/>
        <v>0.06203282379325355</v>
      </c>
    </row>
    <row r="171" spans="42:47" ht="12.75">
      <c r="AP171" s="329">
        <f t="shared" si="5"/>
        <v>0.06253354748188211</v>
      </c>
      <c r="AQ171" s="324">
        <v>125</v>
      </c>
      <c r="AR171" s="443">
        <f t="shared" si="6"/>
        <v>0.0625</v>
      </c>
      <c r="AS171" s="444">
        <f t="shared" si="7"/>
        <v>3.354748188211042E-06</v>
      </c>
      <c r="AT171" s="329">
        <f t="shared" si="8"/>
        <v>3.3547481882110416E-05</v>
      </c>
      <c r="AU171" s="329">
        <f t="shared" si="9"/>
        <v>0.06253354748188211</v>
      </c>
    </row>
    <row r="172" spans="42:47" ht="12.75">
      <c r="AP172" s="329">
        <f t="shared" si="5"/>
        <v>0.06303428578999073</v>
      </c>
      <c r="AQ172" s="324">
        <v>126</v>
      </c>
      <c r="AR172" s="443">
        <f t="shared" si="6"/>
        <v>0.063</v>
      </c>
      <c r="AS172" s="444">
        <f t="shared" si="7"/>
        <v>3.428578999073263E-06</v>
      </c>
      <c r="AT172" s="329">
        <f t="shared" si="8"/>
        <v>3.428578999073263E-05</v>
      </c>
      <c r="AU172" s="329">
        <f t="shared" si="9"/>
        <v>0.06303428578999073</v>
      </c>
    </row>
    <row r="173" spans="42:47" ht="12.75">
      <c r="AP173" s="329">
        <f t="shared" si="5"/>
        <v>0.0635350390129125</v>
      </c>
      <c r="AQ173" s="324">
        <v>127</v>
      </c>
      <c r="AR173" s="443">
        <f t="shared" si="6"/>
        <v>0.0635</v>
      </c>
      <c r="AS173" s="444">
        <f t="shared" si="7"/>
        <v>3.503901291250163E-06</v>
      </c>
      <c r="AT173" s="329">
        <f t="shared" si="8"/>
        <v>3.503901291250163E-05</v>
      </c>
      <c r="AU173" s="329">
        <f t="shared" si="9"/>
        <v>0.0635350390129125</v>
      </c>
    </row>
    <row r="174" spans="42:47" ht="12.75">
      <c r="AP174" s="329">
        <f aca="true" t="shared" si="10" ref="AP174:AP237">AU174</f>
        <v>0.06403580745194663</v>
      </c>
      <c r="AQ174" s="324">
        <v>128</v>
      </c>
      <c r="AR174" s="443">
        <f aca="true" t="shared" si="11" ref="AR174:AR237">AQ174*$AQ$44</f>
        <v>0.064</v>
      </c>
      <c r="AS174" s="444">
        <f aca="true" t="shared" si="12" ref="AS174:AS237">IF($AS$28=1,0,$AS$36*(EXP($AS$37*AR174)-1))</f>
        <v>3.580745194662923E-06</v>
      </c>
      <c r="AT174" s="329">
        <f aca="true" t="shared" si="13" ref="AT174:AT237">AS174*$AS$44</f>
        <v>3.580745194662923E-05</v>
      </c>
      <c r="AU174" s="329">
        <f aca="true" t="shared" si="14" ref="AU174:AU237">AR174+AT174</f>
        <v>0.06403580745194663</v>
      </c>
    </row>
    <row r="175" spans="42:47" ht="12.75">
      <c r="AP175" s="329">
        <f t="shared" si="10"/>
        <v>0.06453659141447898</v>
      </c>
      <c r="AQ175" s="324">
        <v>129</v>
      </c>
      <c r="AR175" s="443">
        <f t="shared" si="11"/>
        <v>0.0645</v>
      </c>
      <c r="AS175" s="444">
        <f t="shared" si="12"/>
        <v>3.659141447897507E-06</v>
      </c>
      <c r="AT175" s="329">
        <f t="shared" si="13"/>
        <v>3.659141447897507E-05</v>
      </c>
      <c r="AU175" s="329">
        <f t="shared" si="14"/>
        <v>0.06453659141447898</v>
      </c>
    </row>
    <row r="176" spans="42:47" ht="12.75">
      <c r="AP176" s="329">
        <f t="shared" si="10"/>
        <v>0.06503739121410501</v>
      </c>
      <c r="AQ176" s="324">
        <v>130</v>
      </c>
      <c r="AR176" s="443">
        <f t="shared" si="11"/>
        <v>0.065</v>
      </c>
      <c r="AS176" s="444">
        <f t="shared" si="12"/>
        <v>3.7391214105005074E-06</v>
      </c>
      <c r="AT176" s="329">
        <f t="shared" si="13"/>
        <v>3.7391214105005076E-05</v>
      </c>
      <c r="AU176" s="329">
        <f t="shared" si="14"/>
        <v>0.06503739121410501</v>
      </c>
    </row>
    <row r="177" spans="42:47" ht="12.75">
      <c r="AP177" s="329">
        <f t="shared" si="10"/>
        <v>0.06553820717075523</v>
      </c>
      <c r="AQ177" s="324">
        <v>131</v>
      </c>
      <c r="AR177" s="443">
        <f t="shared" si="11"/>
        <v>0.0655</v>
      </c>
      <c r="AS177" s="444">
        <f t="shared" si="12"/>
        <v>3.820717075523377E-06</v>
      </c>
      <c r="AT177" s="329">
        <f t="shared" si="13"/>
        <v>3.820717075523377E-05</v>
      </c>
      <c r="AU177" s="329">
        <f t="shared" si="14"/>
        <v>0.06553820717075523</v>
      </c>
    </row>
    <row r="178" spans="42:47" ht="12.75">
      <c r="AP178" s="329">
        <f t="shared" si="10"/>
        <v>0.0660390396108232</v>
      </c>
      <c r="AQ178" s="324">
        <v>132</v>
      </c>
      <c r="AR178" s="443">
        <f t="shared" si="11"/>
        <v>0.066</v>
      </c>
      <c r="AS178" s="444">
        <f t="shared" si="12"/>
        <v>3.903961082320085E-06</v>
      </c>
      <c r="AT178" s="329">
        <f t="shared" si="13"/>
        <v>3.903961082320085E-05</v>
      </c>
      <c r="AU178" s="329">
        <f t="shared" si="14"/>
        <v>0.0660390396108232</v>
      </c>
    </row>
    <row r="179" spans="42:47" ht="12.75">
      <c r="AP179" s="329">
        <f t="shared" si="10"/>
        <v>0.06653988886729603</v>
      </c>
      <c r="AQ179" s="324">
        <v>133</v>
      </c>
      <c r="AR179" s="443">
        <f t="shared" si="11"/>
        <v>0.0665</v>
      </c>
      <c r="AS179" s="444">
        <f t="shared" si="12"/>
        <v>3.98888672960328E-06</v>
      </c>
      <c r="AT179" s="329">
        <f t="shared" si="13"/>
        <v>3.9888867296032804E-05</v>
      </c>
      <c r="AU179" s="329">
        <f t="shared" si="14"/>
        <v>0.06653988886729603</v>
      </c>
    </row>
    <row r="180" spans="42:47" ht="12.75">
      <c r="AP180" s="329">
        <f t="shared" si="10"/>
        <v>0.06704075527988765</v>
      </c>
      <c r="AQ180" s="324">
        <v>134</v>
      </c>
      <c r="AR180" s="443">
        <f t="shared" si="11"/>
        <v>0.067</v>
      </c>
      <c r="AS180" s="444">
        <f t="shared" si="12"/>
        <v>4.075527988764238E-06</v>
      </c>
      <c r="AT180" s="329">
        <f t="shared" si="13"/>
        <v>4.075527988764238E-05</v>
      </c>
      <c r="AU180" s="329">
        <f t="shared" si="14"/>
        <v>0.06704075527988765</v>
      </c>
    </row>
    <row r="181" spans="42:47" ht="12.75">
      <c r="AP181" s="329">
        <f t="shared" si="10"/>
        <v>0.06754163919517463</v>
      </c>
      <c r="AQ181" s="324">
        <v>135</v>
      </c>
      <c r="AR181" s="443">
        <f t="shared" si="11"/>
        <v>0.0675</v>
      </c>
      <c r="AS181" s="444">
        <f t="shared" si="12"/>
        <v>4.163919517461851E-06</v>
      </c>
      <c r="AT181" s="329">
        <f t="shared" si="13"/>
        <v>4.163919517461851E-05</v>
      </c>
      <c r="AU181" s="329">
        <f t="shared" si="14"/>
        <v>0.06754163919517463</v>
      </c>
    </row>
    <row r="182" spans="42:47" ht="12.75">
      <c r="AP182" s="329">
        <f t="shared" si="10"/>
        <v>0.06804254096673487</v>
      </c>
      <c r="AQ182" s="324">
        <v>136</v>
      </c>
      <c r="AR182" s="443">
        <f t="shared" si="11"/>
        <v>0.068</v>
      </c>
      <c r="AS182" s="444">
        <f t="shared" si="12"/>
        <v>4.2540966734861696E-06</v>
      </c>
      <c r="AT182" s="329">
        <f t="shared" si="13"/>
        <v>4.2540966734861694E-05</v>
      </c>
      <c r="AU182" s="329">
        <f t="shared" si="14"/>
        <v>0.06804254096673487</v>
      </c>
    </row>
    <row r="183" spans="42:47" ht="12.75">
      <c r="AP183" s="329">
        <f t="shared" si="10"/>
        <v>0.06854346095528903</v>
      </c>
      <c r="AQ183" s="324">
        <v>137</v>
      </c>
      <c r="AR183" s="443">
        <f t="shared" si="11"/>
        <v>0.0685</v>
      </c>
      <c r="AS183" s="444">
        <f t="shared" si="12"/>
        <v>4.346095528901981E-06</v>
      </c>
      <c r="AT183" s="329">
        <f t="shared" si="13"/>
        <v>4.346095528901981E-05</v>
      </c>
      <c r="AU183" s="329">
        <f t="shared" si="14"/>
        <v>0.06854346095528903</v>
      </c>
    </row>
    <row r="184" spans="42:47" ht="12.75">
      <c r="AP184" s="329">
        <f t="shared" si="10"/>
        <v>0.0690443995288448</v>
      </c>
      <c r="AQ184" s="324">
        <v>138</v>
      </c>
      <c r="AR184" s="443">
        <f t="shared" si="11"/>
        <v>0.069</v>
      </c>
      <c r="AS184" s="444">
        <f t="shared" si="12"/>
        <v>4.43995288447812E-06</v>
      </c>
      <c r="AT184" s="329">
        <f t="shared" si="13"/>
        <v>4.43995288447812E-05</v>
      </c>
      <c r="AU184" s="329">
        <f t="shared" si="14"/>
        <v>0.0690443995288448</v>
      </c>
    </row>
    <row r="185" spans="42:47" ht="12.75">
      <c r="AP185" s="329">
        <f t="shared" si="10"/>
        <v>0.0695453570628441</v>
      </c>
      <c r="AQ185" s="324">
        <v>139</v>
      </c>
      <c r="AR185" s="443">
        <f t="shared" si="11"/>
        <v>0.0695</v>
      </c>
      <c r="AS185" s="444">
        <f t="shared" si="12"/>
        <v>4.535706284408265E-06</v>
      </c>
      <c r="AT185" s="329">
        <f t="shared" si="13"/>
        <v>4.5357062844082646E-05</v>
      </c>
      <c r="AU185" s="329">
        <f t="shared" si="14"/>
        <v>0.0695453570628441</v>
      </c>
    </row>
    <row r="186" spans="42:47" ht="12.75">
      <c r="AP186" s="329">
        <f t="shared" si="10"/>
        <v>0.0700463339403133</v>
      </c>
      <c r="AQ186" s="324">
        <v>140</v>
      </c>
      <c r="AR186" s="443">
        <f t="shared" si="11"/>
        <v>0.07</v>
      </c>
      <c r="AS186" s="444">
        <f t="shared" si="12"/>
        <v>4.633394031329116E-06</v>
      </c>
      <c r="AT186" s="329">
        <f t="shared" si="13"/>
        <v>4.633394031329116E-05</v>
      </c>
      <c r="AU186" s="329">
        <f t="shared" si="14"/>
        <v>0.0700463339403133</v>
      </c>
    </row>
    <row r="187" spans="42:47" ht="12.75">
      <c r="AP187" s="329">
        <f t="shared" si="10"/>
        <v>0.07054733055201642</v>
      </c>
      <c r="AQ187" s="324">
        <v>141</v>
      </c>
      <c r="AR187" s="443">
        <f t="shared" si="11"/>
        <v>0.07050000000000001</v>
      </c>
      <c r="AS187" s="444">
        <f t="shared" si="12"/>
        <v>4.733055201641964E-06</v>
      </c>
      <c r="AT187" s="329">
        <f t="shared" si="13"/>
        <v>4.733055201641964E-05</v>
      </c>
      <c r="AU187" s="329">
        <f t="shared" si="14"/>
        <v>0.07054733055201642</v>
      </c>
    </row>
    <row r="188" spans="42:47" ht="12.75">
      <c r="AP188" s="329">
        <f t="shared" si="10"/>
        <v>0.07104834729661144</v>
      </c>
      <c r="AQ188" s="324">
        <v>142</v>
      </c>
      <c r="AR188" s="443">
        <f t="shared" si="11"/>
        <v>0.07100000000000001</v>
      </c>
      <c r="AS188" s="444">
        <f t="shared" si="12"/>
        <v>4.834729661143765E-06</v>
      </c>
      <c r="AT188" s="329">
        <f t="shared" si="13"/>
        <v>4.8347296611437644E-05</v>
      </c>
      <c r="AU188" s="329">
        <f t="shared" si="14"/>
        <v>0.07104834729661144</v>
      </c>
    </row>
    <row r="189" spans="42:47" ht="12.75">
      <c r="AP189" s="329">
        <f t="shared" si="10"/>
        <v>0.07154938458080974</v>
      </c>
      <c r="AQ189" s="324">
        <v>143</v>
      </c>
      <c r="AR189" s="443">
        <f t="shared" si="11"/>
        <v>0.07150000000000001</v>
      </c>
      <c r="AS189" s="444">
        <f t="shared" si="12"/>
        <v>4.938458080973999E-06</v>
      </c>
      <c r="AT189" s="329">
        <f t="shared" si="13"/>
        <v>4.9384580809739984E-05</v>
      </c>
      <c r="AU189" s="329">
        <f t="shared" si="14"/>
        <v>0.07154938458080974</v>
      </c>
    </row>
    <row r="190" spans="42:47" ht="12.75">
      <c r="AP190" s="329">
        <f t="shared" si="10"/>
        <v>0.07205044281953885</v>
      </c>
      <c r="AQ190" s="324">
        <v>144</v>
      </c>
      <c r="AR190" s="443">
        <f t="shared" si="11"/>
        <v>0.07200000000000001</v>
      </c>
      <c r="AS190" s="444">
        <f t="shared" si="12"/>
        <v>5.044281953883661E-06</v>
      </c>
      <c r="AT190" s="329">
        <f t="shared" si="13"/>
        <v>5.044281953883662E-05</v>
      </c>
      <c r="AU190" s="329">
        <f t="shared" si="14"/>
        <v>0.07205044281953885</v>
      </c>
    </row>
    <row r="191" spans="42:47" ht="12.75">
      <c r="AP191" s="329">
        <f t="shared" si="10"/>
        <v>0.07255152243610832</v>
      </c>
      <c r="AQ191" s="324">
        <v>145</v>
      </c>
      <c r="AR191" s="443">
        <f t="shared" si="11"/>
        <v>0.0725</v>
      </c>
      <c r="AS191" s="444">
        <f t="shared" si="12"/>
        <v>5.152243610832918E-06</v>
      </c>
      <c r="AT191" s="329">
        <f t="shared" si="13"/>
        <v>5.1522436108329176E-05</v>
      </c>
      <c r="AU191" s="329">
        <f t="shared" si="14"/>
        <v>0.07255152243610832</v>
      </c>
    </row>
    <row r="192" spans="42:47" ht="12.75">
      <c r="AP192" s="329">
        <f t="shared" si="10"/>
        <v>0.07305262386237923</v>
      </c>
      <c r="AQ192" s="324">
        <v>146</v>
      </c>
      <c r="AR192" s="443">
        <f t="shared" si="11"/>
        <v>0.073</v>
      </c>
      <c r="AS192" s="444">
        <f t="shared" si="12"/>
        <v>5.26238623792406E-06</v>
      </c>
      <c r="AT192" s="329">
        <f t="shared" si="13"/>
        <v>5.26238623792406E-05</v>
      </c>
      <c r="AU192" s="329">
        <f t="shared" si="14"/>
        <v>0.07305262386237923</v>
      </c>
    </row>
    <row r="193" spans="42:47" ht="12.75">
      <c r="AP193" s="329">
        <f t="shared" si="10"/>
        <v>0.07355374753893676</v>
      </c>
      <c r="AQ193" s="324">
        <v>147</v>
      </c>
      <c r="AR193" s="443">
        <f t="shared" si="11"/>
        <v>0.0735</v>
      </c>
      <c r="AS193" s="444">
        <f t="shared" si="12"/>
        <v>5.374753893676511E-06</v>
      </c>
      <c r="AT193" s="329">
        <f t="shared" si="13"/>
        <v>5.374753893676511E-05</v>
      </c>
      <c r="AU193" s="329">
        <f t="shared" si="14"/>
        <v>0.07355374753893676</v>
      </c>
    </row>
    <row r="194" spans="42:47" ht="12.75">
      <c r="AP194" s="329">
        <f t="shared" si="10"/>
        <v>0.0740548939152665</v>
      </c>
      <c r="AQ194" s="324">
        <v>148</v>
      </c>
      <c r="AR194" s="443">
        <f t="shared" si="11"/>
        <v>0.074</v>
      </c>
      <c r="AS194" s="444">
        <f t="shared" si="12"/>
        <v>5.489391526650827E-06</v>
      </c>
      <c r="AT194" s="329">
        <f t="shared" si="13"/>
        <v>5.489391526650827E-05</v>
      </c>
      <c r="AU194" s="329">
        <f t="shared" si="14"/>
        <v>0.0740548939152665</v>
      </c>
    </row>
    <row r="195" spans="42:47" ht="12.75">
      <c r="AP195" s="329">
        <f t="shared" si="10"/>
        <v>0.07455606344993429</v>
      </c>
      <c r="AQ195" s="324">
        <v>149</v>
      </c>
      <c r="AR195" s="443">
        <f t="shared" si="11"/>
        <v>0.0745</v>
      </c>
      <c r="AS195" s="444">
        <f t="shared" si="12"/>
        <v>5.60634499342872E-06</v>
      </c>
      <c r="AT195" s="329">
        <f t="shared" si="13"/>
        <v>5.60634499342872E-05</v>
      </c>
      <c r="AU195" s="329">
        <f t="shared" si="14"/>
        <v>0.07455606344993429</v>
      </c>
    </row>
    <row r="196" spans="42:47" ht="12.75">
      <c r="AP196" s="329">
        <f t="shared" si="10"/>
        <v>0.07505725661076956</v>
      </c>
      <c r="AQ196" s="324">
        <v>150</v>
      </c>
      <c r="AR196" s="443">
        <f t="shared" si="11"/>
        <v>0.075</v>
      </c>
      <c r="AS196" s="444">
        <f t="shared" si="12"/>
        <v>5.7256610769563E-06</v>
      </c>
      <c r="AT196" s="329">
        <f t="shared" si="13"/>
        <v>5.7256610769563E-05</v>
      </c>
      <c r="AU196" s="329">
        <f t="shared" si="14"/>
        <v>0.07505725661076956</v>
      </c>
    </row>
    <row r="197" spans="42:47" ht="12.75">
      <c r="AP197" s="329">
        <f t="shared" si="10"/>
        <v>0.07555847387505257</v>
      </c>
      <c r="AQ197" s="324">
        <v>151</v>
      </c>
      <c r="AR197" s="443">
        <f t="shared" si="11"/>
        <v>0.0755</v>
      </c>
      <c r="AS197" s="444">
        <f t="shared" si="12"/>
        <v>5.847387505257882E-06</v>
      </c>
      <c r="AT197" s="329">
        <f t="shared" si="13"/>
        <v>5.847387505257882E-05</v>
      </c>
      <c r="AU197" s="329">
        <f t="shared" si="14"/>
        <v>0.07555847387505257</v>
      </c>
    </row>
    <row r="198" spans="42:47" ht="12.75">
      <c r="AP198" s="329">
        <f t="shared" si="10"/>
        <v>0.07605971572970528</v>
      </c>
      <c r="AQ198" s="324">
        <v>152</v>
      </c>
      <c r="AR198" s="443">
        <f t="shared" si="11"/>
        <v>0.076</v>
      </c>
      <c r="AS198" s="444">
        <f t="shared" si="12"/>
        <v>5.9715729705278274E-06</v>
      </c>
      <c r="AT198" s="329">
        <f t="shared" si="13"/>
        <v>5.971572970527828E-05</v>
      </c>
      <c r="AU198" s="329">
        <f t="shared" si="14"/>
        <v>0.07605971572970528</v>
      </c>
    </row>
    <row r="199" spans="42:47" ht="12.75">
      <c r="AP199" s="329">
        <f t="shared" si="10"/>
        <v>0.07656098267148607</v>
      </c>
      <c r="AQ199" s="324">
        <v>153</v>
      </c>
      <c r="AR199" s="443">
        <f t="shared" si="11"/>
        <v>0.0765</v>
      </c>
      <c r="AS199" s="444">
        <f t="shared" si="12"/>
        <v>6.098267148608071E-06</v>
      </c>
      <c r="AT199" s="329">
        <f t="shared" si="13"/>
        <v>6.098267148608071E-05</v>
      </c>
      <c r="AU199" s="329">
        <f t="shared" si="14"/>
        <v>0.07656098267148607</v>
      </c>
    </row>
    <row r="200" spans="42:47" ht="12.75">
      <c r="AP200" s="329">
        <f t="shared" si="10"/>
        <v>0.07706227520718859</v>
      </c>
      <c r="AQ200" s="324">
        <v>154</v>
      </c>
      <c r="AR200" s="443">
        <f t="shared" si="11"/>
        <v>0.077</v>
      </c>
      <c r="AS200" s="444">
        <f t="shared" si="12"/>
        <v>6.2275207188591236E-06</v>
      </c>
      <c r="AT200" s="329">
        <f t="shared" si="13"/>
        <v>6.227520718859123E-05</v>
      </c>
      <c r="AU200" s="329">
        <f t="shared" si="14"/>
        <v>0.07706227520718859</v>
      </c>
    </row>
    <row r="201" spans="42:47" ht="12.75">
      <c r="AP201" s="329">
        <f t="shared" si="10"/>
        <v>0.07756359385384433</v>
      </c>
      <c r="AQ201" s="324">
        <v>155</v>
      </c>
      <c r="AR201" s="443">
        <f t="shared" si="11"/>
        <v>0.0775</v>
      </c>
      <c r="AS201" s="444">
        <f t="shared" si="12"/>
        <v>6.359385384432491E-06</v>
      </c>
      <c r="AT201" s="329">
        <f t="shared" si="13"/>
        <v>6.359385384432491E-05</v>
      </c>
      <c r="AU201" s="329">
        <f t="shared" si="14"/>
        <v>0.07756359385384433</v>
      </c>
    </row>
    <row r="202" spans="42:47" ht="12.75">
      <c r="AP202" s="329">
        <f t="shared" si="10"/>
        <v>0.07806493913892952</v>
      </c>
      <c r="AQ202" s="324">
        <v>156</v>
      </c>
      <c r="AR202" s="443">
        <f t="shared" si="11"/>
        <v>0.078</v>
      </c>
      <c r="AS202" s="444">
        <f t="shared" si="12"/>
        <v>6.493913892952619E-06</v>
      </c>
      <c r="AT202" s="329">
        <f t="shared" si="13"/>
        <v>6.493913892952619E-05</v>
      </c>
      <c r="AU202" s="329">
        <f t="shared" si="14"/>
        <v>0.07806493913892952</v>
      </c>
    </row>
    <row r="203" spans="42:47" ht="12.75">
      <c r="AP203" s="329">
        <f t="shared" si="10"/>
        <v>0.07856631160057617</v>
      </c>
      <c r="AQ203" s="324">
        <v>157</v>
      </c>
      <c r="AR203" s="443">
        <f t="shared" si="11"/>
        <v>0.0785</v>
      </c>
      <c r="AS203" s="444">
        <f t="shared" si="12"/>
        <v>6.631160057616655E-06</v>
      </c>
      <c r="AT203" s="329">
        <f t="shared" si="13"/>
        <v>6.631160057616655E-05</v>
      </c>
      <c r="AU203" s="329">
        <f t="shared" si="14"/>
        <v>0.07856631160057617</v>
      </c>
    </row>
    <row r="204" spans="42:47" ht="12.75">
      <c r="AP204" s="329">
        <f t="shared" si="10"/>
        <v>0.07906771178778721</v>
      </c>
      <c r="AQ204" s="324">
        <v>158</v>
      </c>
      <c r="AR204" s="443">
        <f t="shared" si="11"/>
        <v>0.079</v>
      </c>
      <c r="AS204" s="444">
        <f t="shared" si="12"/>
        <v>6.7711787787204375E-06</v>
      </c>
      <c r="AT204" s="329">
        <f t="shared" si="13"/>
        <v>6.771178778720437E-05</v>
      </c>
      <c r="AU204" s="329">
        <f t="shared" si="14"/>
        <v>0.07906771178778721</v>
      </c>
    </row>
    <row r="205" spans="42:47" ht="12.75">
      <c r="AP205" s="329">
        <f t="shared" si="10"/>
        <v>0.0795691402606562</v>
      </c>
      <c r="AQ205" s="324">
        <v>159</v>
      </c>
      <c r="AR205" s="443">
        <f t="shared" si="11"/>
        <v>0.0795</v>
      </c>
      <c r="AS205" s="444">
        <f t="shared" si="12"/>
        <v>6.914026065619349E-06</v>
      </c>
      <c r="AT205" s="329">
        <f t="shared" si="13"/>
        <v>6.91402606561935E-05</v>
      </c>
      <c r="AU205" s="329">
        <f t="shared" si="14"/>
        <v>0.0795691402606562</v>
      </c>
    </row>
    <row r="206" spans="42:47" ht="12.75">
      <c r="AP206" s="329">
        <f t="shared" si="10"/>
        <v>0.08007059759059133</v>
      </c>
      <c r="AQ206" s="324">
        <v>160</v>
      </c>
      <c r="AR206" s="443">
        <f t="shared" si="11"/>
        <v>0.08</v>
      </c>
      <c r="AS206" s="444">
        <f t="shared" si="12"/>
        <v>7.059759059132805E-06</v>
      </c>
      <c r="AT206" s="329">
        <f t="shared" si="13"/>
        <v>7.059759059132806E-05</v>
      </c>
      <c r="AU206" s="329">
        <f t="shared" si="14"/>
        <v>0.08007059759059133</v>
      </c>
    </row>
    <row r="207" spans="42:47" ht="12.75">
      <c r="AP207" s="329">
        <f t="shared" si="10"/>
        <v>0.08057208436054401</v>
      </c>
      <c r="AQ207" s="324">
        <v>161</v>
      </c>
      <c r="AR207" s="443">
        <f t="shared" si="11"/>
        <v>0.0805</v>
      </c>
      <c r="AS207" s="444">
        <f t="shared" si="12"/>
        <v>7.2084360544013446E-06</v>
      </c>
      <c r="AT207" s="329">
        <f t="shared" si="13"/>
        <v>7.208436054401345E-05</v>
      </c>
      <c r="AU207" s="329">
        <f t="shared" si="14"/>
        <v>0.08057208436054401</v>
      </c>
    </row>
    <row r="208" spans="42:47" ht="12.75">
      <c r="AP208" s="329">
        <f t="shared" si="10"/>
        <v>0.08107360116524205</v>
      </c>
      <c r="AQ208" s="324">
        <v>162</v>
      </c>
      <c r="AR208" s="443">
        <f t="shared" si="11"/>
        <v>0.081</v>
      </c>
      <c r="AS208" s="444">
        <f t="shared" si="12"/>
        <v>7.360116524205458E-06</v>
      </c>
      <c r="AT208" s="329">
        <f t="shared" si="13"/>
        <v>7.360116524205458E-05</v>
      </c>
      <c r="AU208" s="329">
        <f t="shared" si="14"/>
        <v>0.08107360116524205</v>
      </c>
    </row>
    <row r="209" spans="42:47" ht="12.75">
      <c r="AP209" s="329">
        <f t="shared" si="10"/>
        <v>0.08157514861142756</v>
      </c>
      <c r="AQ209" s="324">
        <v>163</v>
      </c>
      <c r="AR209" s="443">
        <f t="shared" si="11"/>
        <v>0.0815</v>
      </c>
      <c r="AS209" s="444">
        <f t="shared" si="12"/>
        <v>7.514861142755504E-06</v>
      </c>
      <c r="AT209" s="329">
        <f t="shared" si="13"/>
        <v>7.514861142755504E-05</v>
      </c>
      <c r="AU209" s="329">
        <f t="shared" si="14"/>
        <v>0.08157514861142756</v>
      </c>
    </row>
    <row r="210" spans="42:47" ht="12.75">
      <c r="AP210" s="329">
        <f t="shared" si="10"/>
        <v>0.08207672731809963</v>
      </c>
      <c r="AQ210" s="324">
        <v>164</v>
      </c>
      <c r="AR210" s="443">
        <f t="shared" si="11"/>
        <v>0.082</v>
      </c>
      <c r="AS210" s="444">
        <f t="shared" si="12"/>
        <v>7.67273180996219E-06</v>
      </c>
      <c r="AT210" s="329">
        <f t="shared" si="13"/>
        <v>7.672731809962189E-05</v>
      </c>
      <c r="AU210" s="329">
        <f t="shared" si="14"/>
        <v>0.08207672731809963</v>
      </c>
    </row>
    <row r="211" spans="42:47" ht="12.75">
      <c r="AP211" s="329">
        <f t="shared" si="10"/>
        <v>0.08257833791676197</v>
      </c>
      <c r="AQ211" s="324">
        <v>165</v>
      </c>
      <c r="AR211" s="443">
        <f t="shared" si="11"/>
        <v>0.0825</v>
      </c>
      <c r="AS211" s="444">
        <f t="shared" si="12"/>
        <v>7.833791676197367E-06</v>
      </c>
      <c r="AT211" s="329">
        <f t="shared" si="13"/>
        <v>7.833791676197367E-05</v>
      </c>
      <c r="AU211" s="329">
        <f t="shared" si="14"/>
        <v>0.08257833791676197</v>
      </c>
    </row>
    <row r="212" spans="42:47" ht="12.75">
      <c r="AP212" s="329">
        <f t="shared" si="10"/>
        <v>0.08307998105167555</v>
      </c>
      <c r="AQ212" s="324">
        <v>166</v>
      </c>
      <c r="AR212" s="443">
        <f t="shared" si="11"/>
        <v>0.083</v>
      </c>
      <c r="AS212" s="444">
        <f t="shared" si="12"/>
        <v>7.998105167555027E-06</v>
      </c>
      <c r="AT212" s="329">
        <f t="shared" si="13"/>
        <v>7.998105167555028E-05</v>
      </c>
      <c r="AU212" s="329">
        <f t="shared" si="14"/>
        <v>0.08307998105167555</v>
      </c>
    </row>
    <row r="213" spans="42:47" ht="12.75">
      <c r="AP213" s="329">
        <f t="shared" si="10"/>
        <v>0.08358165738011623</v>
      </c>
      <c r="AQ213" s="324">
        <v>167</v>
      </c>
      <c r="AR213" s="443">
        <f t="shared" si="11"/>
        <v>0.0835</v>
      </c>
      <c r="AS213" s="444">
        <f t="shared" si="12"/>
        <v>8.165738011622586E-06</v>
      </c>
      <c r="AT213" s="329">
        <f t="shared" si="13"/>
        <v>8.165738011622586E-05</v>
      </c>
      <c r="AU213" s="329">
        <f t="shared" si="14"/>
        <v>0.08358165738011623</v>
      </c>
    </row>
    <row r="214" spans="42:47" ht="12.75">
      <c r="AP214" s="329">
        <f t="shared" si="10"/>
        <v>0.08408336757263773</v>
      </c>
      <c r="AQ214" s="324">
        <v>168</v>
      </c>
      <c r="AR214" s="443">
        <f t="shared" si="11"/>
        <v>0.084</v>
      </c>
      <c r="AS214" s="444">
        <f t="shared" si="12"/>
        <v>8.336757263772806E-06</v>
      </c>
      <c r="AT214" s="329">
        <f t="shared" si="13"/>
        <v>8.336757263772805E-05</v>
      </c>
      <c r="AU214" s="329">
        <f t="shared" si="14"/>
        <v>0.08408336757263773</v>
      </c>
    </row>
    <row r="215" spans="42:47" ht="12.75">
      <c r="AP215" s="329">
        <f t="shared" si="10"/>
        <v>0.08458511231333987</v>
      </c>
      <c r="AQ215" s="324">
        <v>169</v>
      </c>
      <c r="AR215" s="443">
        <f t="shared" si="11"/>
        <v>0.0845</v>
      </c>
      <c r="AS215" s="444">
        <f t="shared" si="12"/>
        <v>8.511231333986833E-06</v>
      </c>
      <c r="AT215" s="329">
        <f t="shared" si="13"/>
        <v>8.511231333986833E-05</v>
      </c>
      <c r="AU215" s="329">
        <f t="shared" si="14"/>
        <v>0.08458511231333987</v>
      </c>
    </row>
    <row r="216" spans="42:47" ht="12.75">
      <c r="AP216" s="329">
        <f t="shared" si="10"/>
        <v>0.0850868923001422</v>
      </c>
      <c r="AQ216" s="324">
        <v>170</v>
      </c>
      <c r="AR216" s="443">
        <f t="shared" si="11"/>
        <v>0.085</v>
      </c>
      <c r="AS216" s="444">
        <f t="shared" si="12"/>
        <v>8.689230014219107E-06</v>
      </c>
      <c r="AT216" s="329">
        <f t="shared" si="13"/>
        <v>8.689230014219107E-05</v>
      </c>
      <c r="AU216" s="329">
        <f t="shared" si="14"/>
        <v>0.0850868923001422</v>
      </c>
    </row>
    <row r="217" spans="42:47" ht="12.75">
      <c r="AP217" s="329">
        <f t="shared" si="10"/>
        <v>0.08558870824506316</v>
      </c>
      <c r="AQ217" s="324">
        <v>171</v>
      </c>
      <c r="AR217" s="443">
        <f t="shared" si="11"/>
        <v>0.0855</v>
      </c>
      <c r="AS217" s="444">
        <f t="shared" si="12"/>
        <v>8.870824506315066E-06</v>
      </c>
      <c r="AT217" s="329">
        <f t="shared" si="13"/>
        <v>8.870824506315066E-05</v>
      </c>
      <c r="AU217" s="329">
        <f t="shared" si="14"/>
        <v>0.08558870824506316</v>
      </c>
    </row>
    <row r="218" spans="42:47" ht="12.75">
      <c r="AP218" s="329">
        <f t="shared" si="10"/>
        <v>0.08609056087450494</v>
      </c>
      <c r="AQ218" s="324">
        <v>172</v>
      </c>
      <c r="AR218" s="443">
        <f t="shared" si="11"/>
        <v>0.08600000000000001</v>
      </c>
      <c r="AS218" s="444">
        <f t="shared" si="12"/>
        <v>9.056087450492842E-06</v>
      </c>
      <c r="AT218" s="329">
        <f t="shared" si="13"/>
        <v>9.056087450492842E-05</v>
      </c>
      <c r="AU218" s="329">
        <f t="shared" si="14"/>
        <v>0.08609056087450494</v>
      </c>
    </row>
    <row r="219" spans="42:47" ht="12.75">
      <c r="AP219" s="329">
        <f t="shared" si="10"/>
        <v>0.08659245092954401</v>
      </c>
      <c r="AQ219" s="324">
        <v>173</v>
      </c>
      <c r="AR219" s="443">
        <f t="shared" si="11"/>
        <v>0.08650000000000001</v>
      </c>
      <c r="AS219" s="444">
        <f t="shared" si="12"/>
        <v>9.245092954400311E-06</v>
      </c>
      <c r="AT219" s="329">
        <f t="shared" si="13"/>
        <v>9.245092954400311E-05</v>
      </c>
      <c r="AU219" s="329">
        <f t="shared" si="14"/>
        <v>0.08659245092954401</v>
      </c>
    </row>
    <row r="220" spans="42:47" ht="12.75">
      <c r="AP220" s="329">
        <f t="shared" si="10"/>
        <v>0.0870943791662276</v>
      </c>
      <c r="AQ220" s="324">
        <v>174</v>
      </c>
      <c r="AR220" s="443">
        <f t="shared" si="11"/>
        <v>0.08700000000000001</v>
      </c>
      <c r="AS220" s="444">
        <f t="shared" si="12"/>
        <v>9.437916622759142E-06</v>
      </c>
      <c r="AT220" s="329">
        <f t="shared" si="13"/>
        <v>9.437916622759141E-05</v>
      </c>
      <c r="AU220" s="329">
        <f t="shared" si="14"/>
        <v>0.0870943791662276</v>
      </c>
    </row>
    <row r="221" spans="42:47" ht="12.75">
      <c r="AP221" s="329">
        <f t="shared" si="10"/>
        <v>0.08759634635587608</v>
      </c>
      <c r="AQ221" s="324">
        <v>175</v>
      </c>
      <c r="AR221" s="443">
        <f t="shared" si="11"/>
        <v>0.08750000000000001</v>
      </c>
      <c r="AS221" s="444">
        <f t="shared" si="12"/>
        <v>9.634635587607698E-06</v>
      </c>
      <c r="AT221" s="329">
        <f t="shared" si="13"/>
        <v>9.634635587607698E-05</v>
      </c>
      <c r="AU221" s="329">
        <f t="shared" si="14"/>
        <v>0.08759634635587608</v>
      </c>
    </row>
    <row r="222" spans="42:47" ht="12.75">
      <c r="AP222" s="329">
        <f t="shared" si="10"/>
        <v>0.08809835328539155</v>
      </c>
      <c r="AQ222" s="324">
        <v>176</v>
      </c>
      <c r="AR222" s="443">
        <f t="shared" si="11"/>
        <v>0.088</v>
      </c>
      <c r="AS222" s="444">
        <f t="shared" si="12"/>
        <v>9.83532853915486E-06</v>
      </c>
      <c r="AT222" s="329">
        <f t="shared" si="13"/>
        <v>9.835328539154861E-05</v>
      </c>
      <c r="AU222" s="329">
        <f t="shared" si="14"/>
        <v>0.08809835328539155</v>
      </c>
    </row>
    <row r="223" spans="42:47" ht="12.75">
      <c r="AP223" s="329">
        <f t="shared" si="10"/>
        <v>0.08860040075757257</v>
      </c>
      <c r="AQ223" s="324">
        <v>177</v>
      </c>
      <c r="AR223" s="443">
        <f t="shared" si="11"/>
        <v>0.0885</v>
      </c>
      <c r="AS223" s="444">
        <f t="shared" si="12"/>
        <v>1.0040075757257217E-05</v>
      </c>
      <c r="AT223" s="329">
        <f t="shared" si="13"/>
        <v>0.00010040075757257217</v>
      </c>
      <c r="AU223" s="329">
        <f t="shared" si="14"/>
        <v>0.08860040075757257</v>
      </c>
    </row>
    <row r="224" spans="42:47" ht="12.75">
      <c r="AP224" s="329">
        <f t="shared" si="10"/>
        <v>0.08910248959143531</v>
      </c>
      <c r="AQ224" s="324">
        <v>178</v>
      </c>
      <c r="AR224" s="443">
        <f t="shared" si="11"/>
        <v>0.089</v>
      </c>
      <c r="AS224" s="444">
        <f t="shared" si="12"/>
        <v>1.024895914353198E-05</v>
      </c>
      <c r="AT224" s="329">
        <f t="shared" si="13"/>
        <v>0.0001024895914353198</v>
      </c>
      <c r="AU224" s="329">
        <f t="shared" si="14"/>
        <v>0.08910248959143531</v>
      </c>
    </row>
    <row r="225" spans="42:47" ht="12.75">
      <c r="AP225" s="329">
        <f t="shared" si="10"/>
        <v>0.08960462062254118</v>
      </c>
      <c r="AQ225" s="324">
        <v>179</v>
      </c>
      <c r="AR225" s="443">
        <f t="shared" si="11"/>
        <v>0.0895</v>
      </c>
      <c r="AS225" s="444">
        <f t="shared" si="12"/>
        <v>1.046206225411883E-05</v>
      </c>
      <c r="AT225" s="329">
        <f t="shared" si="13"/>
        <v>0.00010462062254118829</v>
      </c>
      <c r="AU225" s="329">
        <f t="shared" si="14"/>
        <v>0.08960462062254118</v>
      </c>
    </row>
    <row r="226" spans="42:47" ht="12.75">
      <c r="AP226" s="329">
        <f t="shared" si="10"/>
        <v>0.09010679470333104</v>
      </c>
      <c r="AQ226" s="324">
        <v>180</v>
      </c>
      <c r="AR226" s="443">
        <f t="shared" si="11"/>
        <v>0.09</v>
      </c>
      <c r="AS226" s="444">
        <f t="shared" si="12"/>
        <v>1.0679470333103392E-05</v>
      </c>
      <c r="AT226" s="329">
        <f t="shared" si="13"/>
        <v>0.00010679470333103392</v>
      </c>
      <c r="AU226" s="329">
        <f t="shared" si="14"/>
        <v>0.09010679470333104</v>
      </c>
    </row>
    <row r="227" spans="42:47" ht="12.75">
      <c r="AP227" s="329">
        <f t="shared" si="10"/>
        <v>0.09060901270346616</v>
      </c>
      <c r="AQ227" s="324">
        <v>181</v>
      </c>
      <c r="AR227" s="443">
        <f t="shared" si="11"/>
        <v>0.0905</v>
      </c>
      <c r="AS227" s="444">
        <f t="shared" si="12"/>
        <v>1.0901270346616097E-05</v>
      </c>
      <c r="AT227" s="329">
        <f t="shared" si="13"/>
        <v>0.00010901270346616097</v>
      </c>
      <c r="AU227" s="329">
        <f t="shared" si="14"/>
        <v>0.09060901270346616</v>
      </c>
    </row>
    <row r="228" spans="42:47" ht="12.75">
      <c r="AP228" s="329">
        <f t="shared" si="10"/>
        <v>0.0911112755101762</v>
      </c>
      <c r="AQ228" s="324">
        <v>182</v>
      </c>
      <c r="AR228" s="443">
        <f t="shared" si="11"/>
        <v>0.091</v>
      </c>
      <c r="AS228" s="444">
        <f t="shared" si="12"/>
        <v>1.11275510176197E-05</v>
      </c>
      <c r="AT228" s="329">
        <f t="shared" si="13"/>
        <v>0.000111275510176197</v>
      </c>
      <c r="AU228" s="329">
        <f t="shared" si="14"/>
        <v>0.0911112755101762</v>
      </c>
    </row>
    <row r="229" spans="42:47" ht="12.75">
      <c r="AP229" s="329">
        <f t="shared" si="10"/>
        <v>0.091613584028614</v>
      </c>
      <c r="AQ229" s="324">
        <v>183</v>
      </c>
      <c r="AR229" s="443">
        <f t="shared" si="11"/>
        <v>0.0915</v>
      </c>
      <c r="AS229" s="444">
        <f t="shared" si="12"/>
        <v>1.1358402861399739E-05</v>
      </c>
      <c r="AT229" s="329">
        <f t="shared" si="13"/>
        <v>0.00011358402861399739</v>
      </c>
      <c r="AU229" s="329">
        <f t="shared" si="14"/>
        <v>0.091613584028614</v>
      </c>
    </row>
    <row r="230" spans="42:47" ht="12.75">
      <c r="AP230" s="329">
        <f t="shared" si="10"/>
        <v>0.09211593918221772</v>
      </c>
      <c r="AQ230" s="324">
        <v>184</v>
      </c>
      <c r="AR230" s="443">
        <f t="shared" si="11"/>
        <v>0.092</v>
      </c>
      <c r="AS230" s="444">
        <f t="shared" si="12"/>
        <v>1.1593918221771774E-05</v>
      </c>
      <c r="AT230" s="329">
        <f t="shared" si="13"/>
        <v>0.00011593918221771774</v>
      </c>
      <c r="AU230" s="329">
        <f t="shared" si="14"/>
        <v>0.09211593918221772</v>
      </c>
    </row>
    <row r="231" spans="42:47" ht="12.75">
      <c r="AP231" s="329">
        <f t="shared" si="10"/>
        <v>0.0926183419130802</v>
      </c>
      <c r="AQ231" s="324">
        <v>185</v>
      </c>
      <c r="AR231" s="443">
        <f t="shared" si="11"/>
        <v>0.0925</v>
      </c>
      <c r="AS231" s="444">
        <f t="shared" si="12"/>
        <v>1.1834191308020219E-05</v>
      </c>
      <c r="AT231" s="329">
        <f t="shared" si="13"/>
        <v>0.00011834191308020218</v>
      </c>
      <c r="AU231" s="329">
        <f t="shared" si="14"/>
        <v>0.0926183419130802</v>
      </c>
    </row>
    <row r="232" spans="42:47" ht="12.75">
      <c r="AP232" s="329">
        <f t="shared" si="10"/>
        <v>0.09312079318232583</v>
      </c>
      <c r="AQ232" s="324">
        <v>186</v>
      </c>
      <c r="AR232" s="443">
        <f t="shared" si="11"/>
        <v>0.093</v>
      </c>
      <c r="AS232" s="444">
        <f t="shared" si="12"/>
        <v>1.2079318232583235E-05</v>
      </c>
      <c r="AT232" s="329">
        <f t="shared" si="13"/>
        <v>0.00012079318232583235</v>
      </c>
      <c r="AU232" s="329">
        <f t="shared" si="14"/>
        <v>0.09312079318232583</v>
      </c>
    </row>
    <row r="233" spans="42:47" ht="12.75">
      <c r="AP233" s="329">
        <f t="shared" si="10"/>
        <v>0.09362329397049499</v>
      </c>
      <c r="AQ233" s="324">
        <v>187</v>
      </c>
      <c r="AR233" s="443">
        <f t="shared" si="11"/>
        <v>0.0935</v>
      </c>
      <c r="AS233" s="444">
        <f t="shared" si="12"/>
        <v>1.2329397049499072E-05</v>
      </c>
      <c r="AT233" s="329">
        <f t="shared" si="13"/>
        <v>0.00012329397049499073</v>
      </c>
      <c r="AU233" s="329">
        <f t="shared" si="14"/>
        <v>0.09362329397049499</v>
      </c>
    </row>
    <row r="234" spans="42:47" ht="12.75">
      <c r="AP234" s="329">
        <f t="shared" si="10"/>
        <v>0.09412584527793628</v>
      </c>
      <c r="AQ234" s="324">
        <v>188</v>
      </c>
      <c r="AR234" s="443">
        <f t="shared" si="11"/>
        <v>0.094</v>
      </c>
      <c r="AS234" s="444">
        <f t="shared" si="12"/>
        <v>1.2584527793628902E-05</v>
      </c>
      <c r="AT234" s="329">
        <f t="shared" si="13"/>
        <v>0.00012584527793628903</v>
      </c>
      <c r="AU234" s="329">
        <f t="shared" si="14"/>
        <v>0.09412584527793628</v>
      </c>
    </row>
    <row r="235" spans="42:47" ht="12.75">
      <c r="AP235" s="329">
        <f t="shared" si="10"/>
        <v>0.09462844812520672</v>
      </c>
      <c r="AQ235" s="324">
        <v>189</v>
      </c>
      <c r="AR235" s="443">
        <f t="shared" si="11"/>
        <v>0.0945</v>
      </c>
      <c r="AS235" s="444">
        <f t="shared" si="12"/>
        <v>1.2844812520672193E-05</v>
      </c>
      <c r="AT235" s="329">
        <f t="shared" si="13"/>
        <v>0.00012844812520672194</v>
      </c>
      <c r="AU235" s="329">
        <f t="shared" si="14"/>
        <v>0.09462844812520672</v>
      </c>
    </row>
    <row r="236" spans="42:47" ht="12.75">
      <c r="AP236" s="329">
        <f t="shared" si="10"/>
        <v>0.09513110355347991</v>
      </c>
      <c r="AQ236" s="324">
        <v>190</v>
      </c>
      <c r="AR236" s="443">
        <f t="shared" si="11"/>
        <v>0.095</v>
      </c>
      <c r="AS236" s="444">
        <f t="shared" si="12"/>
        <v>1.3110355347990243E-05</v>
      </c>
      <c r="AT236" s="329">
        <f t="shared" si="13"/>
        <v>0.00013110355347990243</v>
      </c>
      <c r="AU236" s="329">
        <f t="shared" si="14"/>
        <v>0.09513110355347991</v>
      </c>
    </row>
    <row r="237" spans="42:47" ht="12.75">
      <c r="AP237" s="329">
        <f t="shared" si="10"/>
        <v>0.09563381262496255</v>
      </c>
      <c r="AQ237" s="324">
        <v>191</v>
      </c>
      <c r="AR237" s="443">
        <f t="shared" si="11"/>
        <v>0.0955</v>
      </c>
      <c r="AS237" s="444">
        <f t="shared" si="12"/>
        <v>1.3381262496254624E-05</v>
      </c>
      <c r="AT237" s="329">
        <f t="shared" si="13"/>
        <v>0.00013381262496254626</v>
      </c>
      <c r="AU237" s="329">
        <f t="shared" si="14"/>
        <v>0.09563381262496255</v>
      </c>
    </row>
    <row r="238" spans="42:47" ht="12.75">
      <c r="AP238" s="329">
        <f aca="true" t="shared" si="15" ref="AP238:AP301">AU238</f>
        <v>0.09613657642331937</v>
      </c>
      <c r="AQ238" s="324">
        <v>192</v>
      </c>
      <c r="AR238" s="443">
        <f aca="true" t="shared" si="16" ref="AR238:AR301">AQ238*$AQ$44</f>
        <v>0.096</v>
      </c>
      <c r="AS238" s="444">
        <f aca="true" t="shared" si="17" ref="AS238:AS301">IF($AS$28=1,0,$AS$36*(EXP($AS$37*AR238)-1))</f>
        <v>1.365764233193676E-05</v>
      </c>
      <c r="AT238" s="329">
        <f aca="true" t="shared" si="18" ref="AT238:AT301">AS238*$AS$44</f>
        <v>0.00013657642331936758</v>
      </c>
      <c r="AU238" s="329">
        <f aca="true" t="shared" si="19" ref="AU238:AU301">AR238+AT238</f>
        <v>0.09613657642331937</v>
      </c>
    </row>
    <row r="239" spans="42:47" ht="13.5" thickBot="1">
      <c r="AP239" s="447">
        <f t="shared" si="15"/>
        <v>0.09663939605410657</v>
      </c>
      <c r="AQ239" s="448">
        <v>193</v>
      </c>
      <c r="AR239" s="449">
        <f t="shared" si="16"/>
        <v>0.0965</v>
      </c>
      <c r="AS239" s="444">
        <f t="shared" si="17"/>
        <v>1.3939605410656062E-05</v>
      </c>
      <c r="AT239" s="447">
        <f t="shared" si="18"/>
        <v>0.0001393960541065606</v>
      </c>
      <c r="AU239" s="447">
        <f t="shared" si="19"/>
        <v>0.09663939605410657</v>
      </c>
    </row>
    <row r="240" spans="42:47" ht="12.75">
      <c r="AP240" s="329">
        <f t="shared" si="15"/>
        <v>0.09714227264521404</v>
      </c>
      <c r="AQ240" s="324">
        <v>194</v>
      </c>
      <c r="AR240" s="443">
        <f t="shared" si="16"/>
        <v>0.097</v>
      </c>
      <c r="AS240" s="444">
        <f t="shared" si="17"/>
        <v>1.4227264521403552E-05</v>
      </c>
      <c r="AT240" s="329">
        <f t="shared" si="18"/>
        <v>0.0001422726452140355</v>
      </c>
      <c r="AU240" s="329">
        <f t="shared" si="19"/>
        <v>0.09714227264521404</v>
      </c>
    </row>
    <row r="241" spans="42:47" ht="12.75">
      <c r="AP241" s="329">
        <f t="shared" si="15"/>
        <v>0.09764520734731659</v>
      </c>
      <c r="AQ241" s="324">
        <v>195</v>
      </c>
      <c r="AR241" s="443">
        <f t="shared" si="16"/>
        <v>0.0975</v>
      </c>
      <c r="AS241" s="444">
        <f t="shared" si="17"/>
        <v>1.4520734731659056E-05</v>
      </c>
      <c r="AT241" s="329">
        <f t="shared" si="18"/>
        <v>0.00014520734731659056</v>
      </c>
      <c r="AU241" s="329">
        <f t="shared" si="19"/>
        <v>0.09764520734731659</v>
      </c>
    </row>
    <row r="242" spans="42:47" ht="12.75">
      <c r="AP242" s="329">
        <f t="shared" si="15"/>
        <v>0.0981482013343342</v>
      </c>
      <c r="AQ242" s="324">
        <v>196</v>
      </c>
      <c r="AR242" s="443">
        <f t="shared" si="16"/>
        <v>0.098</v>
      </c>
      <c r="AS242" s="444">
        <f t="shared" si="17"/>
        <v>1.4820133433419645E-05</v>
      </c>
      <c r="AT242" s="329">
        <f t="shared" si="18"/>
        <v>0.00014820133433419644</v>
      </c>
      <c r="AU242" s="329">
        <f t="shared" si="19"/>
        <v>0.0981482013343342</v>
      </c>
    </row>
    <row r="243" spans="42:47" ht="12.75">
      <c r="AP243" s="329">
        <f t="shared" si="15"/>
        <v>0.09865125580390159</v>
      </c>
      <c r="AQ243" s="324">
        <v>197</v>
      </c>
      <c r="AR243" s="443">
        <f t="shared" si="16"/>
        <v>0.0985</v>
      </c>
      <c r="AS243" s="444">
        <f t="shared" si="17"/>
        <v>1.512558039015808E-05</v>
      </c>
      <c r="AT243" s="329">
        <f t="shared" si="18"/>
        <v>0.0001512558039015808</v>
      </c>
      <c r="AU243" s="329">
        <f t="shared" si="19"/>
        <v>0.09865125580390159</v>
      </c>
    </row>
    <row r="244" spans="42:47" ht="12.75">
      <c r="AP244" s="329">
        <f t="shared" si="15"/>
        <v>0.09915437197784731</v>
      </c>
      <c r="AQ244" s="324">
        <v>198</v>
      </c>
      <c r="AR244" s="443">
        <f t="shared" si="16"/>
        <v>0.099</v>
      </c>
      <c r="AS244" s="444">
        <f t="shared" si="17"/>
        <v>1.5437197784729714E-05</v>
      </c>
      <c r="AT244" s="329">
        <f t="shared" si="18"/>
        <v>0.00015437197784729713</v>
      </c>
      <c r="AU244" s="329">
        <f t="shared" si="19"/>
        <v>0.09915437197784731</v>
      </c>
    </row>
    <row r="245" spans="42:47" ht="12.75">
      <c r="AP245" s="329">
        <f t="shared" si="15"/>
        <v>0.09965755110268248</v>
      </c>
      <c r="AQ245" s="324">
        <v>199</v>
      </c>
      <c r="AR245" s="443">
        <f t="shared" si="16"/>
        <v>0.0995</v>
      </c>
      <c r="AS245" s="444">
        <f t="shared" si="17"/>
        <v>1.5755110268247357E-05</v>
      </c>
      <c r="AT245" s="329">
        <f t="shared" si="18"/>
        <v>0.00015755110268247358</v>
      </c>
      <c r="AU245" s="329">
        <f t="shared" si="19"/>
        <v>0.09965755110268248</v>
      </c>
    </row>
    <row r="246" spans="42:47" ht="12.75">
      <c r="AP246" s="329">
        <f t="shared" si="15"/>
        <v>0.10016079445009944</v>
      </c>
      <c r="AQ246" s="324">
        <v>200</v>
      </c>
      <c r="AR246" s="443">
        <f t="shared" si="16"/>
        <v>0.1</v>
      </c>
      <c r="AS246" s="444">
        <f t="shared" si="17"/>
        <v>1.607944500994327E-05</v>
      </c>
      <c r="AT246" s="329">
        <f t="shared" si="18"/>
        <v>0.00016079445009943268</v>
      </c>
      <c r="AU246" s="329">
        <f t="shared" si="19"/>
        <v>0.10016079445009944</v>
      </c>
    </row>
    <row r="247" spans="42:47" ht="12.75">
      <c r="AP247" s="329">
        <f t="shared" si="15"/>
        <v>0.1006641033174804</v>
      </c>
      <c r="AQ247" s="324">
        <v>201</v>
      </c>
      <c r="AR247" s="443">
        <f t="shared" si="16"/>
        <v>0.1005</v>
      </c>
      <c r="AS247" s="444">
        <f t="shared" si="17"/>
        <v>1.641033174803869E-05</v>
      </c>
      <c r="AT247" s="329">
        <f t="shared" si="18"/>
        <v>0.00016410331748038692</v>
      </c>
      <c r="AU247" s="329">
        <f t="shared" si="19"/>
        <v>0.1006641033174804</v>
      </c>
    </row>
    <row r="248" spans="42:47" ht="12.75">
      <c r="AP248" s="329">
        <f t="shared" si="15"/>
        <v>0.10116747902841641</v>
      </c>
      <c r="AQ248" s="324">
        <v>202</v>
      </c>
      <c r="AR248" s="443">
        <f t="shared" si="16"/>
        <v>0.101</v>
      </c>
      <c r="AS248" s="444">
        <f t="shared" si="17"/>
        <v>1.6747902841640707E-05</v>
      </c>
      <c r="AT248" s="329">
        <f t="shared" si="18"/>
        <v>0.00016747902841640706</v>
      </c>
      <c r="AU248" s="329">
        <f t="shared" si="19"/>
        <v>0.10116747902841641</v>
      </c>
    </row>
    <row r="249" spans="42:47" ht="12.75">
      <c r="AP249" s="329">
        <f t="shared" si="15"/>
        <v>0.10167092293323689</v>
      </c>
      <c r="AQ249" s="324">
        <v>203</v>
      </c>
      <c r="AR249" s="443">
        <f t="shared" si="16"/>
        <v>0.1015</v>
      </c>
      <c r="AS249" s="444">
        <f t="shared" si="17"/>
        <v>1.7092293323687796E-05</v>
      </c>
      <c r="AT249" s="329">
        <f t="shared" si="18"/>
        <v>0.00017092293323687797</v>
      </c>
      <c r="AU249" s="329">
        <f t="shared" si="19"/>
        <v>0.10167092293323689</v>
      </c>
    </row>
    <row r="250" spans="42:47" ht="12.75">
      <c r="AP250" s="329">
        <f t="shared" si="15"/>
        <v>0.10217443640954965</v>
      </c>
      <c r="AQ250" s="324">
        <v>204</v>
      </c>
      <c r="AR250" s="443">
        <f t="shared" si="16"/>
        <v>0.10200000000000001</v>
      </c>
      <c r="AS250" s="444">
        <f t="shared" si="17"/>
        <v>1.744364095496468E-05</v>
      </c>
      <c r="AT250" s="329">
        <f t="shared" si="18"/>
        <v>0.0001744364095496468</v>
      </c>
      <c r="AU250" s="329">
        <f t="shared" si="19"/>
        <v>0.10217443640954965</v>
      </c>
    </row>
    <row r="251" spans="42:47" ht="12.75">
      <c r="AP251" s="329">
        <f t="shared" si="15"/>
        <v>0.1026780208627921</v>
      </c>
      <c r="AQ251" s="324">
        <v>205</v>
      </c>
      <c r="AR251" s="443">
        <f t="shared" si="16"/>
        <v>0.10250000000000001</v>
      </c>
      <c r="AS251" s="444">
        <f t="shared" si="17"/>
        <v>1.78020862792086E-05</v>
      </c>
      <c r="AT251" s="329">
        <f t="shared" si="18"/>
        <v>0.00017802086279208602</v>
      </c>
      <c r="AU251" s="329">
        <f t="shared" si="19"/>
        <v>0.1026780208627921</v>
      </c>
    </row>
    <row r="252" spans="42:47" ht="12.75">
      <c r="AP252" s="329">
        <f t="shared" si="15"/>
        <v>0.10318167772679329</v>
      </c>
      <c r="AQ252" s="324">
        <v>206</v>
      </c>
      <c r="AR252" s="443">
        <f t="shared" si="16"/>
        <v>0.10300000000000001</v>
      </c>
      <c r="AS252" s="444">
        <f t="shared" si="17"/>
        <v>1.8167772679328554E-05</v>
      </c>
      <c r="AT252" s="329">
        <f t="shared" si="18"/>
        <v>0.00018167772679328554</v>
      </c>
      <c r="AU252" s="329">
        <f t="shared" si="19"/>
        <v>0.10318167772679329</v>
      </c>
    </row>
    <row r="253" spans="42:47" ht="12.75">
      <c r="AP253" s="329">
        <f t="shared" si="15"/>
        <v>0.10368540846434761</v>
      </c>
      <c r="AQ253" s="324">
        <v>207</v>
      </c>
      <c r="AR253" s="443">
        <f t="shared" si="16"/>
        <v>0.10350000000000001</v>
      </c>
      <c r="AS253" s="444">
        <f t="shared" si="17"/>
        <v>1.854084643476051E-05</v>
      </c>
      <c r="AT253" s="329">
        <f t="shared" si="18"/>
        <v>0.0001854084643476051</v>
      </c>
      <c r="AU253" s="329">
        <f t="shared" si="19"/>
        <v>0.10368540846434761</v>
      </c>
    </row>
    <row r="254" spans="42:47" ht="12.75">
      <c r="AP254" s="329">
        <f t="shared" si="15"/>
        <v>0.10418921456779982</v>
      </c>
      <c r="AQ254" s="324">
        <v>208</v>
      </c>
      <c r="AR254" s="443">
        <f t="shared" si="16"/>
        <v>0.10400000000000001</v>
      </c>
      <c r="AS254" s="444">
        <f t="shared" si="17"/>
        <v>1.892145677998099E-05</v>
      </c>
      <c r="AT254" s="329">
        <f t="shared" si="18"/>
        <v>0.0001892145677998099</v>
      </c>
      <c r="AU254" s="329">
        <f t="shared" si="19"/>
        <v>0.10418921456779982</v>
      </c>
    </row>
    <row r="255" spans="42:47" ht="12.75">
      <c r="AP255" s="329">
        <f t="shared" si="15"/>
        <v>0.10469309755964203</v>
      </c>
      <c r="AQ255" s="324">
        <v>209</v>
      </c>
      <c r="AR255" s="443">
        <f t="shared" si="16"/>
        <v>0.1045</v>
      </c>
      <c r="AS255" s="444">
        <f t="shared" si="17"/>
        <v>1.930975596420297E-05</v>
      </c>
      <c r="AT255" s="329">
        <f t="shared" si="18"/>
        <v>0.0001930975596420297</v>
      </c>
      <c r="AU255" s="329">
        <f t="shared" si="19"/>
        <v>0.10469309755964203</v>
      </c>
    </row>
    <row r="256" spans="42:47" ht="12.75">
      <c r="AP256" s="329">
        <f t="shared" si="15"/>
        <v>0.10519705899312277</v>
      </c>
      <c r="AQ256" s="324">
        <v>210</v>
      </c>
      <c r="AR256" s="443">
        <f t="shared" si="16"/>
        <v>0.105</v>
      </c>
      <c r="AS256" s="444">
        <f t="shared" si="17"/>
        <v>1.9705899312277545E-05</v>
      </c>
      <c r="AT256" s="329">
        <f t="shared" si="18"/>
        <v>0.00019705899312277546</v>
      </c>
      <c r="AU256" s="329">
        <f t="shared" si="19"/>
        <v>0.10519705899312277</v>
      </c>
    </row>
    <row r="257" spans="42:47" ht="12.75">
      <c r="AP257" s="329">
        <f t="shared" si="15"/>
        <v>0.10570110045286825</v>
      </c>
      <c r="AQ257" s="324">
        <v>211</v>
      </c>
      <c r="AR257" s="443">
        <f t="shared" si="16"/>
        <v>0.1055</v>
      </c>
      <c r="AS257" s="444">
        <f t="shared" si="17"/>
        <v>2.0110045286825897E-05</v>
      </c>
      <c r="AT257" s="329">
        <f t="shared" si="18"/>
        <v>0.00020110045286825896</v>
      </c>
      <c r="AU257" s="329">
        <f t="shared" si="19"/>
        <v>0.10570110045286825</v>
      </c>
    </row>
    <row r="258" spans="42:47" ht="12.75">
      <c r="AP258" s="329">
        <f t="shared" si="15"/>
        <v>0.10620522355551626</v>
      </c>
      <c r="AQ258" s="324">
        <v>212</v>
      </c>
      <c r="AR258" s="443">
        <f t="shared" si="16"/>
        <v>0.106</v>
      </c>
      <c r="AS258" s="444">
        <f t="shared" si="17"/>
        <v>2.052235555162656E-05</v>
      </c>
      <c r="AT258" s="329">
        <f t="shared" si="18"/>
        <v>0.0002052235555162656</v>
      </c>
      <c r="AU258" s="329">
        <f t="shared" si="19"/>
        <v>0.10620522355551626</v>
      </c>
    </row>
    <row r="259" spans="42:47" ht="12.75">
      <c r="AP259" s="329">
        <f t="shared" si="15"/>
        <v>0.10670942995036282</v>
      </c>
      <c r="AQ259" s="324">
        <v>213</v>
      </c>
      <c r="AR259" s="443">
        <f t="shared" si="16"/>
        <v>0.1065</v>
      </c>
      <c r="AS259" s="444">
        <f t="shared" si="17"/>
        <v>2.0942995036282963E-05</v>
      </c>
      <c r="AT259" s="329">
        <f t="shared" si="18"/>
        <v>0.00020942995036282963</v>
      </c>
      <c r="AU259" s="329">
        <f t="shared" si="19"/>
        <v>0.10670942995036282</v>
      </c>
    </row>
    <row r="260" spans="42:47" ht="12.75">
      <c r="AP260" s="329">
        <f t="shared" si="15"/>
        <v>0.10721372132002198</v>
      </c>
      <c r="AQ260" s="324">
        <v>214</v>
      </c>
      <c r="AR260" s="443">
        <f t="shared" si="16"/>
        <v>0.107</v>
      </c>
      <c r="AS260" s="444">
        <f t="shared" si="17"/>
        <v>2.1372132002197613E-05</v>
      </c>
      <c r="AT260" s="329">
        <f t="shared" si="18"/>
        <v>0.00021372132002197612</v>
      </c>
      <c r="AU260" s="329">
        <f t="shared" si="19"/>
        <v>0.10721372132002198</v>
      </c>
    </row>
    <row r="261" spans="42:47" ht="12.75">
      <c r="AP261" s="329">
        <f t="shared" si="15"/>
        <v>0.10771809938109879</v>
      </c>
      <c r="AQ261" s="324">
        <v>215</v>
      </c>
      <c r="AR261" s="443">
        <f t="shared" si="16"/>
        <v>0.1075</v>
      </c>
      <c r="AS261" s="444">
        <f t="shared" si="17"/>
        <v>2.1809938109878737E-05</v>
      </c>
      <c r="AT261" s="329">
        <f t="shared" si="18"/>
        <v>0.00021809938109878737</v>
      </c>
      <c r="AU261" s="329">
        <f t="shared" si="19"/>
        <v>0.10771809938109879</v>
      </c>
    </row>
    <row r="262" spans="42:47" ht="12.75">
      <c r="AP262" s="329">
        <f t="shared" si="15"/>
        <v>0.10822256588487607</v>
      </c>
      <c r="AQ262" s="324">
        <v>216</v>
      </c>
      <c r="AR262" s="443">
        <f t="shared" si="16"/>
        <v>0.108</v>
      </c>
      <c r="AS262" s="444">
        <f t="shared" si="17"/>
        <v>2.2256588487606934E-05</v>
      </c>
      <c r="AT262" s="329">
        <f t="shared" si="18"/>
        <v>0.00022256588487606934</v>
      </c>
      <c r="AU262" s="329">
        <f t="shared" si="19"/>
        <v>0.10822256588487607</v>
      </c>
    </row>
    <row r="263" spans="42:47" ht="12.75">
      <c r="AP263" s="329">
        <f t="shared" si="15"/>
        <v>0.10872712261801488</v>
      </c>
      <c r="AQ263" s="324">
        <v>217</v>
      </c>
      <c r="AR263" s="443">
        <f t="shared" si="16"/>
        <v>0.1085</v>
      </c>
      <c r="AS263" s="444">
        <f t="shared" si="17"/>
        <v>2.2712261801488676E-05</v>
      </c>
      <c r="AT263" s="329">
        <f t="shared" si="18"/>
        <v>0.00022712261801488676</v>
      </c>
      <c r="AU263" s="329">
        <f t="shared" si="19"/>
        <v>0.10872712261801488</v>
      </c>
    </row>
    <row r="264" spans="42:47" ht="12.75">
      <c r="AP264" s="329">
        <f t="shared" si="15"/>
        <v>0.10923177140326926</v>
      </c>
      <c r="AQ264" s="324">
        <v>218</v>
      </c>
      <c r="AR264" s="443">
        <f t="shared" si="16"/>
        <v>0.109</v>
      </c>
      <c r="AS264" s="444">
        <f t="shared" si="17"/>
        <v>2.3177140326925283E-05</v>
      </c>
      <c r="AT264" s="329">
        <f t="shared" si="18"/>
        <v>0.00023177140326925282</v>
      </c>
      <c r="AU264" s="329">
        <f t="shared" si="19"/>
        <v>0.10923177140326926</v>
      </c>
    </row>
    <row r="265" spans="42:47" ht="12.75">
      <c r="AP265" s="329">
        <f t="shared" si="15"/>
        <v>0.10973651410021526</v>
      </c>
      <c r="AQ265" s="324">
        <v>219</v>
      </c>
      <c r="AR265" s="443">
        <f t="shared" si="16"/>
        <v>0.1095</v>
      </c>
      <c r="AS265" s="444">
        <f t="shared" si="17"/>
        <v>2.365141002152535E-05</v>
      </c>
      <c r="AT265" s="329">
        <f t="shared" si="18"/>
        <v>0.0002365141002152535</v>
      </c>
      <c r="AU265" s="329">
        <f t="shared" si="19"/>
        <v>0.10973651410021526</v>
      </c>
    </row>
    <row r="266" spans="42:47" ht="12.75">
      <c r="AP266" s="329">
        <f t="shared" si="15"/>
        <v>0.11024135260599491</v>
      </c>
      <c r="AQ266" s="324">
        <v>220</v>
      </c>
      <c r="AR266" s="443">
        <f t="shared" si="16"/>
        <v>0.11</v>
      </c>
      <c r="AS266" s="444">
        <f t="shared" si="17"/>
        <v>2.413526059949044E-05</v>
      </c>
      <c r="AT266" s="329">
        <f t="shared" si="18"/>
        <v>0.00024135260599490442</v>
      </c>
      <c r="AU266" s="329">
        <f t="shared" si="19"/>
        <v>0.11024135260599491</v>
      </c>
    </row>
    <row r="267" spans="42:47" ht="12.75">
      <c r="AP267" s="329">
        <f t="shared" si="15"/>
        <v>0.11074628885607503</v>
      </c>
      <c r="AQ267" s="324">
        <v>221</v>
      </c>
      <c r="AR267" s="443">
        <f t="shared" si="16"/>
        <v>0.1105</v>
      </c>
      <c r="AS267" s="444">
        <f t="shared" si="17"/>
        <v>2.462888560750313E-05</v>
      </c>
      <c r="AT267" s="329">
        <f t="shared" si="18"/>
        <v>0.0002462888560750313</v>
      </c>
      <c r="AU267" s="329">
        <f t="shared" si="19"/>
        <v>0.11074628885607503</v>
      </c>
    </row>
    <row r="268" spans="42:47" ht="12.75">
      <c r="AP268" s="329">
        <f t="shared" si="15"/>
        <v>0.11125132482502148</v>
      </c>
      <c r="AQ268" s="324">
        <v>222</v>
      </c>
      <c r="AR268" s="443">
        <f t="shared" si="16"/>
        <v>0.111</v>
      </c>
      <c r="AS268" s="444">
        <f t="shared" si="17"/>
        <v>2.513248250214841E-05</v>
      </c>
      <c r="AT268" s="329">
        <f t="shared" si="18"/>
        <v>0.0002513248250214841</v>
      </c>
      <c r="AU268" s="329">
        <f t="shared" si="19"/>
        <v>0.11125132482502148</v>
      </c>
    </row>
    <row r="269" spans="42:47" ht="12.75">
      <c r="AP269" s="329">
        <f t="shared" si="15"/>
        <v>0.11175646252728899</v>
      </c>
      <c r="AQ269" s="324">
        <v>223</v>
      </c>
      <c r="AR269" s="443">
        <f t="shared" si="16"/>
        <v>0.1115</v>
      </c>
      <c r="AS269" s="444">
        <f t="shared" si="17"/>
        <v>2.5646252728898815E-05</v>
      </c>
      <c r="AT269" s="329">
        <f t="shared" si="18"/>
        <v>0.00025646252728898813</v>
      </c>
      <c r="AU269" s="329">
        <f t="shared" si="19"/>
        <v>0.11175646252728899</v>
      </c>
    </row>
    <row r="270" spans="42:47" ht="12.75">
      <c r="AP270" s="329">
        <f t="shared" si="15"/>
        <v>0.11226170401802696</v>
      </c>
      <c r="AQ270" s="324">
        <v>224</v>
      </c>
      <c r="AR270" s="443">
        <f t="shared" si="16"/>
        <v>0.112</v>
      </c>
      <c r="AS270" s="444">
        <f t="shared" si="17"/>
        <v>2.617040180269545E-05</v>
      </c>
      <c r="AT270" s="329">
        <f t="shared" si="18"/>
        <v>0.0002617040180269545</v>
      </c>
      <c r="AU270" s="329">
        <f t="shared" si="19"/>
        <v>0.11226170401802696</v>
      </c>
    </row>
    <row r="271" spans="42:47" ht="12.75">
      <c r="AP271" s="329">
        <f t="shared" si="15"/>
        <v>0.11276705139390157</v>
      </c>
      <c r="AQ271" s="324">
        <v>225</v>
      </c>
      <c r="AR271" s="443">
        <f t="shared" si="16"/>
        <v>0.1125</v>
      </c>
      <c r="AS271" s="444">
        <f t="shared" si="17"/>
        <v>2.670513939015654E-05</v>
      </c>
      <c r="AT271" s="329">
        <f t="shared" si="18"/>
        <v>0.0002670513939015654</v>
      </c>
      <c r="AU271" s="329">
        <f t="shared" si="19"/>
        <v>0.11276705139390157</v>
      </c>
    </row>
    <row r="272" spans="42:47" ht="12.75">
      <c r="AP272" s="329">
        <f t="shared" si="15"/>
        <v>0.11327250679393447</v>
      </c>
      <c r="AQ272" s="324">
        <v>226</v>
      </c>
      <c r="AR272" s="443">
        <f t="shared" si="16"/>
        <v>0.113</v>
      </c>
      <c r="AS272" s="444">
        <f t="shared" si="17"/>
        <v>2.7250679393447047E-05</v>
      </c>
      <c r="AT272" s="329">
        <f t="shared" si="18"/>
        <v>0.00027250679393447046</v>
      </c>
      <c r="AU272" s="329">
        <f t="shared" si="19"/>
        <v>0.11327250679393447</v>
      </c>
    </row>
    <row r="273" spans="42:47" ht="12.75">
      <c r="AP273" s="329">
        <f t="shared" si="15"/>
        <v>0.11377807240035842</v>
      </c>
      <c r="AQ273" s="324">
        <v>227</v>
      </c>
      <c r="AR273" s="443">
        <f t="shared" si="16"/>
        <v>0.1135</v>
      </c>
      <c r="AS273" s="444">
        <f t="shared" si="17"/>
        <v>2.7807240035842192E-05</v>
      </c>
      <c r="AT273" s="329">
        <f t="shared" si="18"/>
        <v>0.0002780724003584219</v>
      </c>
      <c r="AU273" s="329">
        <f t="shared" si="19"/>
        <v>0.11377807240035842</v>
      </c>
    </row>
    <row r="274" spans="42:47" ht="12.75">
      <c r="AP274" s="329">
        <f t="shared" si="15"/>
        <v>0.1142837504394902</v>
      </c>
      <c r="AQ274" s="324">
        <v>228</v>
      </c>
      <c r="AR274" s="443">
        <f t="shared" si="16"/>
        <v>0.114</v>
      </c>
      <c r="AS274" s="444">
        <f t="shared" si="17"/>
        <v>2.8375043949019895E-05</v>
      </c>
      <c r="AT274" s="329">
        <f t="shared" si="18"/>
        <v>0.00028375043949019894</v>
      </c>
      <c r="AU274" s="329">
        <f t="shared" si="19"/>
        <v>0.1142837504394902</v>
      </c>
    </row>
    <row r="275" spans="42:47" ht="12.75">
      <c r="AP275" s="329">
        <f t="shared" si="15"/>
        <v>0.11478954318262116</v>
      </c>
      <c r="AQ275" s="324">
        <v>229</v>
      </c>
      <c r="AR275" s="443">
        <f t="shared" si="16"/>
        <v>0.1145</v>
      </c>
      <c r="AS275" s="444">
        <f t="shared" si="17"/>
        <v>2.8954318262116203E-05</v>
      </c>
      <c r="AT275" s="329">
        <f t="shared" si="18"/>
        <v>0.000289543182621162</v>
      </c>
      <c r="AU275" s="329">
        <f t="shared" si="19"/>
        <v>0.11478954318262116</v>
      </c>
    </row>
    <row r="276" spans="42:47" ht="12.75">
      <c r="AP276" s="329">
        <f t="shared" si="15"/>
        <v>0.11529545294692581</v>
      </c>
      <c r="AQ276" s="324">
        <v>230</v>
      </c>
      <c r="AR276" s="443">
        <f t="shared" si="16"/>
        <v>0.115</v>
      </c>
      <c r="AS276" s="444">
        <f t="shared" si="17"/>
        <v>2.9545294692580155E-05</v>
      </c>
      <c r="AT276" s="329">
        <f t="shared" si="18"/>
        <v>0.0002954529469258015</v>
      </c>
      <c r="AU276" s="329">
        <f t="shared" si="19"/>
        <v>0.11529545294692581</v>
      </c>
    </row>
    <row r="277" spans="42:47" ht="12.75">
      <c r="AP277" s="329">
        <f t="shared" si="15"/>
        <v>0.11580148209638864</v>
      </c>
      <c r="AQ277" s="324">
        <v>231</v>
      </c>
      <c r="AR277" s="443">
        <f t="shared" si="16"/>
        <v>0.1155</v>
      </c>
      <c r="AS277" s="444">
        <f t="shared" si="17"/>
        <v>3.014820963886369E-05</v>
      </c>
      <c r="AT277" s="329">
        <f t="shared" si="18"/>
        <v>0.00030148209638863687</v>
      </c>
      <c r="AU277" s="329">
        <f t="shared" si="19"/>
        <v>0.11580148209638864</v>
      </c>
    </row>
    <row r="278" spans="42:47" ht="12.75">
      <c r="AP278" s="329">
        <f t="shared" si="15"/>
        <v>0.11630763304274985</v>
      </c>
      <c r="AQ278" s="324">
        <v>232</v>
      </c>
      <c r="AR278" s="443">
        <f t="shared" si="16"/>
        <v>0.116</v>
      </c>
      <c r="AS278" s="444">
        <f t="shared" si="17"/>
        <v>3.076330427498433E-05</v>
      </c>
      <c r="AT278" s="329">
        <f t="shared" si="18"/>
        <v>0.0003076330427498433</v>
      </c>
      <c r="AU278" s="329">
        <f t="shared" si="19"/>
        <v>0.11630763304274985</v>
      </c>
    </row>
    <row r="279" spans="42:47" ht="12.75">
      <c r="AP279" s="329">
        <f t="shared" si="15"/>
        <v>0.11681390824646999</v>
      </c>
      <c r="AQ279" s="324">
        <v>233</v>
      </c>
      <c r="AR279" s="443">
        <f t="shared" si="16"/>
        <v>0.1165</v>
      </c>
      <c r="AS279" s="444">
        <f t="shared" si="17"/>
        <v>3.139082464699785E-05</v>
      </c>
      <c r="AT279" s="329">
        <f t="shared" si="18"/>
        <v>0.00031390824646997854</v>
      </c>
      <c r="AU279" s="329">
        <f t="shared" si="19"/>
        <v>0.11681390824646999</v>
      </c>
    </row>
    <row r="280" spans="42:47" ht="12.75">
      <c r="AP280" s="329">
        <f t="shared" si="15"/>
        <v>0.1173203102177142</v>
      </c>
      <c r="AQ280" s="324">
        <v>234</v>
      </c>
      <c r="AR280" s="443">
        <f t="shared" si="16"/>
        <v>0.117</v>
      </c>
      <c r="AS280" s="444">
        <f t="shared" si="17"/>
        <v>3.203102177142016E-05</v>
      </c>
      <c r="AT280" s="329">
        <f t="shared" si="18"/>
        <v>0.0003203102177142016</v>
      </c>
      <c r="AU280" s="329">
        <f t="shared" si="19"/>
        <v>0.1173203102177142</v>
      </c>
    </row>
    <row r="281" spans="42:47" ht="12.75">
      <c r="AP281" s="329">
        <f t="shared" si="15"/>
        <v>0.11782684151735638</v>
      </c>
      <c r="AQ281" s="324">
        <v>235</v>
      </c>
      <c r="AR281" s="443">
        <f t="shared" si="16"/>
        <v>0.11750000000000001</v>
      </c>
      <c r="AS281" s="444">
        <f t="shared" si="17"/>
        <v>3.2684151735637056E-05</v>
      </c>
      <c r="AT281" s="329">
        <f t="shared" si="18"/>
        <v>0.00032684151735637055</v>
      </c>
      <c r="AU281" s="329">
        <f t="shared" si="19"/>
        <v>0.11782684151735638</v>
      </c>
    </row>
    <row r="282" spans="42:47" ht="12.75">
      <c r="AP282" s="329">
        <f t="shared" si="15"/>
        <v>0.11833350475800343</v>
      </c>
      <c r="AQ282" s="324">
        <v>236</v>
      </c>
      <c r="AR282" s="443">
        <f t="shared" si="16"/>
        <v>0.11800000000000001</v>
      </c>
      <c r="AS282" s="444">
        <f t="shared" si="17"/>
        <v>3.335047580034278E-05</v>
      </c>
      <c r="AT282" s="329">
        <f t="shared" si="18"/>
        <v>0.0003335047580034278</v>
      </c>
      <c r="AU282" s="329">
        <f t="shared" si="19"/>
        <v>0.11833350475800343</v>
      </c>
    </row>
    <row r="283" spans="42:47" ht="12.75">
      <c r="AP283" s="329">
        <f t="shared" si="15"/>
        <v>0.11884030260504048</v>
      </c>
      <c r="AQ283" s="324">
        <v>237</v>
      </c>
      <c r="AR283" s="443">
        <f t="shared" si="16"/>
        <v>0.11850000000000001</v>
      </c>
      <c r="AS283" s="444">
        <f t="shared" si="17"/>
        <v>3.403026050404761E-05</v>
      </c>
      <c r="AT283" s="329">
        <f t="shared" si="18"/>
        <v>0.0003403026050404761</v>
      </c>
      <c r="AU283" s="329">
        <f t="shared" si="19"/>
        <v>0.11884030260504048</v>
      </c>
    </row>
    <row r="284" spans="42:47" ht="12.75">
      <c r="AP284" s="329">
        <f t="shared" si="15"/>
        <v>0.11934723777769699</v>
      </c>
      <c r="AQ284" s="324">
        <v>238</v>
      </c>
      <c r="AR284" s="443">
        <f t="shared" si="16"/>
        <v>0.11900000000000001</v>
      </c>
      <c r="AS284" s="444">
        <f t="shared" si="17"/>
        <v>3.4723777769696994E-05</v>
      </c>
      <c r="AT284" s="329">
        <f t="shared" si="18"/>
        <v>0.00034723777769696994</v>
      </c>
      <c r="AU284" s="329">
        <f t="shared" si="19"/>
        <v>0.11934723777769699</v>
      </c>
    </row>
    <row r="285" spans="42:47" ht="12.75">
      <c r="AP285" s="329">
        <f t="shared" si="15"/>
        <v>0.11985431305013446</v>
      </c>
      <c r="AQ285" s="324">
        <v>239</v>
      </c>
      <c r="AR285" s="443">
        <f t="shared" si="16"/>
        <v>0.11950000000000001</v>
      </c>
      <c r="AS285" s="444">
        <f t="shared" si="17"/>
        <v>3.543130501344416E-05</v>
      </c>
      <c r="AT285" s="329">
        <f t="shared" si="18"/>
        <v>0.0003543130501344416</v>
      </c>
      <c r="AU285" s="329">
        <f t="shared" si="19"/>
        <v>0.11985431305013446</v>
      </c>
    </row>
    <row r="286" spans="42:47" ht="12.75">
      <c r="AP286" s="329">
        <f t="shared" si="15"/>
        <v>0.1203615312525562</v>
      </c>
      <c r="AQ286" s="324">
        <v>240</v>
      </c>
      <c r="AR286" s="443">
        <f t="shared" si="16"/>
        <v>0.12</v>
      </c>
      <c r="AS286" s="444">
        <f t="shared" si="17"/>
        <v>3.6153125255620455E-05</v>
      </c>
      <c r="AT286" s="329">
        <f t="shared" si="18"/>
        <v>0.0003615312525562046</v>
      </c>
      <c r="AU286" s="329">
        <f t="shared" si="19"/>
        <v>0.1203615312525562</v>
      </c>
    </row>
    <row r="287" spans="42:47" ht="12.75">
      <c r="AP287" s="329">
        <f t="shared" si="15"/>
        <v>0.12086889527233947</v>
      </c>
      <c r="AQ287" s="324">
        <v>241</v>
      </c>
      <c r="AR287" s="443">
        <f t="shared" si="16"/>
        <v>0.1205</v>
      </c>
      <c r="AS287" s="444">
        <f t="shared" si="17"/>
        <v>3.688952723394718E-05</v>
      </c>
      <c r="AT287" s="329">
        <f t="shared" si="18"/>
        <v>0.00036889527233947177</v>
      </c>
      <c r="AU287" s="329">
        <f t="shared" si="19"/>
        <v>0.12086889527233947</v>
      </c>
    </row>
    <row r="288" spans="42:47" ht="12.75">
      <c r="AP288" s="329">
        <f t="shared" si="15"/>
        <v>0.12137640805519034</v>
      </c>
      <c r="AQ288" s="324">
        <v>242</v>
      </c>
      <c r="AR288" s="443">
        <f t="shared" si="16"/>
        <v>0.121</v>
      </c>
      <c r="AS288" s="444">
        <f t="shared" si="17"/>
        <v>3.764080551903443E-05</v>
      </c>
      <c r="AT288" s="329">
        <f t="shared" si="18"/>
        <v>0.00037640805519034427</v>
      </c>
      <c r="AU288" s="329">
        <f t="shared" si="19"/>
        <v>0.12137640805519034</v>
      </c>
    </row>
    <row r="289" spans="42:47" ht="12.75">
      <c r="AP289" s="329">
        <f t="shared" si="15"/>
        <v>0.12188407260632213</v>
      </c>
      <c r="AQ289" s="324">
        <v>243</v>
      </c>
      <c r="AR289" s="443">
        <f t="shared" si="16"/>
        <v>0.1215</v>
      </c>
      <c r="AS289" s="444">
        <f t="shared" si="17"/>
        <v>3.8407260632213436E-05</v>
      </c>
      <c r="AT289" s="329">
        <f t="shared" si="18"/>
        <v>0.0003840726063221344</v>
      </c>
      <c r="AU289" s="329">
        <f t="shared" si="19"/>
        <v>0.12188407260632213</v>
      </c>
    </row>
    <row r="290" spans="42:47" ht="12.75">
      <c r="AP290" s="329">
        <f t="shared" si="15"/>
        <v>0.1223918919916575</v>
      </c>
      <c r="AQ290" s="324">
        <v>244</v>
      </c>
      <c r="AR290" s="443">
        <f t="shared" si="16"/>
        <v>0.122</v>
      </c>
      <c r="AS290" s="444">
        <f t="shared" si="17"/>
        <v>3.9189199165749065E-05</v>
      </c>
      <c r="AT290" s="329">
        <f t="shared" si="18"/>
        <v>0.00039189199165749067</v>
      </c>
      <c r="AU290" s="329">
        <f t="shared" si="19"/>
        <v>0.1223918919916575</v>
      </c>
    </row>
    <row r="291" spans="42:47" ht="12.75">
      <c r="AP291" s="329">
        <f t="shared" si="15"/>
        <v>0.1228998693390548</v>
      </c>
      <c r="AQ291" s="324">
        <v>245</v>
      </c>
      <c r="AR291" s="443">
        <f t="shared" si="16"/>
        <v>0.1225</v>
      </c>
      <c r="AS291" s="444">
        <f t="shared" si="17"/>
        <v>3.998693390548066E-05</v>
      </c>
      <c r="AT291" s="329">
        <f t="shared" si="18"/>
        <v>0.0003998693390548066</v>
      </c>
      <c r="AU291" s="329">
        <f t="shared" si="19"/>
        <v>0.1228998693390548</v>
      </c>
    </row>
    <row r="292" spans="42:47" ht="12.75">
      <c r="AP292" s="329">
        <f t="shared" si="15"/>
        <v>0.12340800783955941</v>
      </c>
      <c r="AQ292" s="324">
        <v>246</v>
      </c>
      <c r="AR292" s="443">
        <f t="shared" si="16"/>
        <v>0.123</v>
      </c>
      <c r="AS292" s="444">
        <f t="shared" si="17"/>
        <v>4.0800783955940694E-05</v>
      </c>
      <c r="AT292" s="329">
        <f t="shared" si="18"/>
        <v>0.00040800783955940697</v>
      </c>
      <c r="AU292" s="329">
        <f t="shared" si="19"/>
        <v>0.12340800783955941</v>
      </c>
    </row>
    <row r="293" spans="42:47" ht="12.75">
      <c r="AP293" s="329">
        <f t="shared" si="15"/>
        <v>0.12391631074868001</v>
      </c>
      <c r="AQ293" s="324">
        <v>247</v>
      </c>
      <c r="AR293" s="443">
        <f t="shared" si="16"/>
        <v>0.1235</v>
      </c>
      <c r="AS293" s="444">
        <f t="shared" si="17"/>
        <v>4.1631074868000866E-05</v>
      </c>
      <c r="AT293" s="329">
        <f t="shared" si="18"/>
        <v>0.00041631074868000864</v>
      </c>
      <c r="AU293" s="329">
        <f t="shared" si="19"/>
        <v>0.12391631074868001</v>
      </c>
    </row>
    <row r="294" spans="42:47" ht="12.75">
      <c r="AP294" s="329">
        <f t="shared" si="15"/>
        <v>0.12442478138769096</v>
      </c>
      <c r="AQ294" s="324">
        <v>248</v>
      </c>
      <c r="AR294" s="443">
        <f t="shared" si="16"/>
        <v>0.124</v>
      </c>
      <c r="AS294" s="444">
        <f t="shared" si="17"/>
        <v>4.247813876909673E-05</v>
      </c>
      <c r="AT294" s="329">
        <f t="shared" si="18"/>
        <v>0.00042478138769096727</v>
      </c>
      <c r="AU294" s="329">
        <f t="shared" si="19"/>
        <v>0.12442478138769096</v>
      </c>
    </row>
    <row r="295" spans="42:47" ht="12.75">
      <c r="AP295" s="329">
        <f t="shared" si="15"/>
        <v>0.12493342314496082</v>
      </c>
      <c r="AQ295" s="324">
        <v>249</v>
      </c>
      <c r="AR295" s="443">
        <f t="shared" si="16"/>
        <v>0.1245</v>
      </c>
      <c r="AS295" s="444">
        <f t="shared" si="17"/>
        <v>4.334231449608301E-05</v>
      </c>
      <c r="AT295" s="329">
        <f t="shared" si="18"/>
        <v>0.0004334231449608301</v>
      </c>
      <c r="AU295" s="329">
        <f t="shared" si="19"/>
        <v>0.12493342314496082</v>
      </c>
    </row>
    <row r="296" spans="42:47" ht="12.75">
      <c r="AP296" s="329">
        <f t="shared" si="15"/>
        <v>0.12544223947730773</v>
      </c>
      <c r="AQ296" s="324">
        <v>250</v>
      </c>
      <c r="AR296" s="443">
        <f t="shared" si="16"/>
        <v>0.125</v>
      </c>
      <c r="AS296" s="444">
        <f t="shared" si="17"/>
        <v>4.4223947730772976E-05</v>
      </c>
      <c r="AT296" s="329">
        <f t="shared" si="18"/>
        <v>0.0004422394773077298</v>
      </c>
      <c r="AU296" s="329">
        <f t="shared" si="19"/>
        <v>0.12544223947730773</v>
      </c>
    </row>
    <row r="297" spans="42:47" ht="12.75">
      <c r="AP297" s="329">
        <f t="shared" si="15"/>
        <v>0.12595123391138216</v>
      </c>
      <c r="AQ297" s="324">
        <v>251</v>
      </c>
      <c r="AR297" s="443">
        <f t="shared" si="16"/>
        <v>0.1255</v>
      </c>
      <c r="AS297" s="444">
        <f t="shared" si="17"/>
        <v>4.5123391138215805E-05</v>
      </c>
      <c r="AT297" s="329">
        <f t="shared" si="18"/>
        <v>0.00045123391138215805</v>
      </c>
      <c r="AU297" s="329">
        <f t="shared" si="19"/>
        <v>0.12595123391138216</v>
      </c>
    </row>
    <row r="298" spans="42:47" ht="12.75">
      <c r="AP298" s="329">
        <f t="shared" si="15"/>
        <v>0.1264604100450777</v>
      </c>
      <c r="AQ298" s="324">
        <v>252</v>
      </c>
      <c r="AR298" s="443">
        <f t="shared" si="16"/>
        <v>0.126</v>
      </c>
      <c r="AS298" s="444">
        <f t="shared" si="17"/>
        <v>4.6041004507767256E-05</v>
      </c>
      <c r="AT298" s="329">
        <f t="shared" si="18"/>
        <v>0.00046041004507767257</v>
      </c>
      <c r="AU298" s="329">
        <f t="shared" si="19"/>
        <v>0.1264604100450777</v>
      </c>
    </row>
    <row r="299" spans="42:47" ht="12.75">
      <c r="AP299" s="329">
        <f t="shared" si="15"/>
        <v>0.1269697715489701</v>
      </c>
      <c r="AQ299" s="324">
        <v>253</v>
      </c>
      <c r="AR299" s="443">
        <f t="shared" si="16"/>
        <v>0.1265</v>
      </c>
      <c r="AS299" s="444">
        <f t="shared" si="17"/>
        <v>4.69771548970101E-05</v>
      </c>
      <c r="AT299" s="329">
        <f t="shared" si="18"/>
        <v>0.00046977154897010105</v>
      </c>
      <c r="AU299" s="329">
        <f t="shared" si="19"/>
        <v>0.1269697715489701</v>
      </c>
    </row>
    <row r="300" spans="42:47" ht="12.75">
      <c r="AP300" s="329">
        <f t="shared" si="15"/>
        <v>0.12747932216778582</v>
      </c>
      <c r="AQ300" s="324">
        <v>254</v>
      </c>
      <c r="AR300" s="443">
        <f t="shared" si="16"/>
        <v>0.127</v>
      </c>
      <c r="AS300" s="444">
        <f t="shared" si="17"/>
        <v>4.7932216778582194E-05</v>
      </c>
      <c r="AT300" s="329">
        <f t="shared" si="18"/>
        <v>0.00047932216778582193</v>
      </c>
      <c r="AU300" s="329">
        <f t="shared" si="19"/>
        <v>0.12747932216778582</v>
      </c>
    </row>
    <row r="301" spans="42:47" ht="12.75">
      <c r="AP301" s="329">
        <f t="shared" si="15"/>
        <v>0.12798906572189972</v>
      </c>
      <c r="AQ301" s="324">
        <v>255</v>
      </c>
      <c r="AR301" s="443">
        <f t="shared" si="16"/>
        <v>0.1275</v>
      </c>
      <c r="AS301" s="444">
        <f t="shared" si="17"/>
        <v>4.890657218997051E-05</v>
      </c>
      <c r="AT301" s="329">
        <f t="shared" si="18"/>
        <v>0.0004890657218997051</v>
      </c>
      <c r="AU301" s="329">
        <f t="shared" si="19"/>
        <v>0.12798906572189972</v>
      </c>
    </row>
    <row r="302" spans="42:47" ht="12.75">
      <c r="AP302" s="329">
        <f aca="true" t="shared" si="20" ref="AP302:AP368">AU302</f>
        <v>0.1284990061088633</v>
      </c>
      <c r="AQ302" s="324">
        <v>256</v>
      </c>
      <c r="AR302" s="443">
        <f aca="true" t="shared" si="21" ref="AR302:AR365">AQ302*$AQ$44</f>
        <v>0.128</v>
      </c>
      <c r="AS302" s="444">
        <f aca="true" t="shared" si="22" ref="AS302:AS365">IF($AS$28=1,0,$AS$36*(EXP($AS$37*AR302)-1))</f>
        <v>4.9900610886331226E-05</v>
      </c>
      <c r="AT302" s="329">
        <f aca="true" t="shared" si="23" ref="AT302:AT365">AS302*$AS$44</f>
        <v>0.0004990061088633122</v>
      </c>
      <c r="AU302" s="329">
        <f aca="true" t="shared" si="24" ref="AU302:AU365">AR302+AT302</f>
        <v>0.1284990061088633</v>
      </c>
    </row>
    <row r="303" spans="42:47" ht="12.75">
      <c r="AP303" s="329">
        <f t="shared" si="20"/>
        <v>0.12900914730496396</v>
      </c>
      <c r="AQ303" s="324">
        <v>257</v>
      </c>
      <c r="AR303" s="443">
        <f t="shared" si="21"/>
        <v>0.1285</v>
      </c>
      <c r="AS303" s="444">
        <f t="shared" si="22"/>
        <v>5.091473049639689E-05</v>
      </c>
      <c r="AT303" s="329">
        <f t="shared" si="23"/>
        <v>0.0005091473049639688</v>
      </c>
      <c r="AU303" s="329">
        <f t="shared" si="24"/>
        <v>0.12900914730496396</v>
      </c>
    </row>
    <row r="304" spans="42:49" ht="12.75">
      <c r="AP304" s="329">
        <f t="shared" si="20"/>
        <v>0.12951949336681534</v>
      </c>
      <c r="AQ304" s="324">
        <v>258</v>
      </c>
      <c r="AR304" s="443">
        <f t="shared" si="21"/>
        <v>0.129</v>
      </c>
      <c r="AS304" s="444">
        <f t="shared" si="22"/>
        <v>5.1949336681533246E-05</v>
      </c>
      <c r="AT304" s="329">
        <f t="shared" si="23"/>
        <v>0.0005194933668153324</v>
      </c>
      <c r="AU304" s="329">
        <f t="shared" si="24"/>
        <v>0.12951949336681534</v>
      </c>
      <c r="AV304" s="329"/>
      <c r="AW304" s="329"/>
    </row>
    <row r="305" spans="42:49" ht="12.75">
      <c r="AP305" s="329">
        <f t="shared" si="20"/>
        <v>0.1300300484329801</v>
      </c>
      <c r="AQ305" s="324">
        <v>259</v>
      </c>
      <c r="AR305" s="443">
        <f t="shared" si="21"/>
        <v>0.1295</v>
      </c>
      <c r="AS305" s="444">
        <f t="shared" si="22"/>
        <v>5.300484329800932E-05</v>
      </c>
      <c r="AT305" s="329">
        <f t="shared" si="23"/>
        <v>0.0005300484329800932</v>
      </c>
      <c r="AU305" s="329">
        <f t="shared" si="24"/>
        <v>0.1300300484329801</v>
      </c>
      <c r="AV305" s="329"/>
      <c r="AW305" s="329"/>
    </row>
    <row r="306" spans="42:49" ht="12.75">
      <c r="AP306" s="329">
        <f t="shared" si="20"/>
        <v>0.13054081672562545</v>
      </c>
      <c r="AQ306" s="324">
        <v>260</v>
      </c>
      <c r="AR306" s="443">
        <f t="shared" si="21"/>
        <v>0.13</v>
      </c>
      <c r="AS306" s="444">
        <f t="shared" si="22"/>
        <v>5.408167256254536E-05</v>
      </c>
      <c r="AT306" s="329">
        <f t="shared" si="23"/>
        <v>0.0005408167256254537</v>
      </c>
      <c r="AU306" s="329">
        <f t="shared" si="24"/>
        <v>0.13054081672562545</v>
      </c>
      <c r="AV306" s="329"/>
      <c r="AW306" s="329"/>
    </row>
    <row r="307" spans="42:49" ht="12.75">
      <c r="AP307" s="329">
        <f t="shared" si="20"/>
        <v>0.13105180255221205</v>
      </c>
      <c r="AQ307" s="324">
        <v>261</v>
      </c>
      <c r="AR307" s="443">
        <f t="shared" si="21"/>
        <v>0.1305</v>
      </c>
      <c r="AS307" s="444">
        <f t="shared" si="22"/>
        <v>5.518025522120507E-05</v>
      </c>
      <c r="AT307" s="329">
        <f t="shared" si="23"/>
        <v>0.0005518025522120507</v>
      </c>
      <c r="AU307" s="329">
        <f t="shared" si="24"/>
        <v>0.13105180255221205</v>
      </c>
      <c r="AV307" s="329"/>
      <c r="AW307" s="329"/>
    </row>
    <row r="308" spans="42:49" ht="12.75">
      <c r="AP308" s="329">
        <f t="shared" si="20"/>
        <v>0.131563010307217</v>
      </c>
      <c r="AQ308" s="324">
        <v>262</v>
      </c>
      <c r="AR308" s="443">
        <f t="shared" si="21"/>
        <v>0.131</v>
      </c>
      <c r="AS308" s="444">
        <f t="shared" si="22"/>
        <v>5.63010307216998E-05</v>
      </c>
      <c r="AT308" s="329">
        <f t="shared" si="23"/>
        <v>0.000563010307216998</v>
      </c>
      <c r="AU308" s="329">
        <f t="shared" si="24"/>
        <v>0.131563010307217</v>
      </c>
      <c r="AV308" s="329"/>
      <c r="AW308" s="329"/>
    </row>
    <row r="309" spans="42:49" ht="12.75">
      <c r="AP309" s="329">
        <f t="shared" si="20"/>
        <v>0.13207444447389174</v>
      </c>
      <c r="AQ309" s="324">
        <v>263</v>
      </c>
      <c r="AR309" s="443">
        <f t="shared" si="21"/>
        <v>0.1315</v>
      </c>
      <c r="AS309" s="444">
        <f t="shared" si="22"/>
        <v>5.744444738917368E-05</v>
      </c>
      <c r="AT309" s="329">
        <f t="shared" si="23"/>
        <v>0.0005744444738917369</v>
      </c>
      <c r="AU309" s="329">
        <f t="shared" si="24"/>
        <v>0.13207444447389174</v>
      </c>
      <c r="AV309" s="329"/>
      <c r="AW309" s="329"/>
    </row>
    <row r="310" spans="42:49" ht="12.75">
      <c r="AP310" s="329">
        <f t="shared" si="20"/>
        <v>0.1325861096260554</v>
      </c>
      <c r="AQ310" s="324">
        <v>264</v>
      </c>
      <c r="AR310" s="443">
        <f t="shared" si="21"/>
        <v>0.132</v>
      </c>
      <c r="AS310" s="444">
        <f t="shared" si="22"/>
        <v>5.861096260553952E-05</v>
      </c>
      <c r="AT310" s="329">
        <f t="shared" si="23"/>
        <v>0.0005861096260553952</v>
      </c>
      <c r="AU310" s="329">
        <f t="shared" si="24"/>
        <v>0.1325861096260554</v>
      </c>
      <c r="AV310" s="329"/>
      <c r="AW310" s="329"/>
    </row>
    <row r="311" spans="42:49" ht="12.75">
      <c r="AP311" s="329">
        <f t="shared" si="20"/>
        <v>0.1330980104299244</v>
      </c>
      <c r="AQ311" s="324">
        <v>265</v>
      </c>
      <c r="AR311" s="443">
        <f t="shared" si="21"/>
        <v>0.1325</v>
      </c>
      <c r="AS311" s="444">
        <f t="shared" si="22"/>
        <v>5.980104299243755E-05</v>
      </c>
      <c r="AT311" s="329">
        <f t="shared" si="23"/>
        <v>0.0005980104299243756</v>
      </c>
      <c r="AU311" s="329">
        <f t="shared" si="24"/>
        <v>0.1330980104299244</v>
      </c>
      <c r="AV311" s="329"/>
      <c r="AW311" s="329"/>
    </row>
    <row r="312" spans="42:49" ht="12.75">
      <c r="AP312" s="329">
        <f t="shared" si="20"/>
        <v>0.13361015164597892</v>
      </c>
      <c r="AQ312" s="324">
        <v>266</v>
      </c>
      <c r="AR312" s="443">
        <f t="shared" si="21"/>
        <v>0.133</v>
      </c>
      <c r="AS312" s="444">
        <f t="shared" si="22"/>
        <v>6.1015164597890416E-05</v>
      </c>
      <c r="AT312" s="329">
        <f t="shared" si="23"/>
        <v>0.0006101516459789041</v>
      </c>
      <c r="AU312" s="329">
        <f t="shared" si="24"/>
        <v>0.13361015164597892</v>
      </c>
      <c r="AV312" s="329"/>
      <c r="AW312" s="329"/>
    </row>
    <row r="313" spans="42:49" ht="12.75">
      <c r="AP313" s="329">
        <f t="shared" si="20"/>
        <v>0.1341225381308673</v>
      </c>
      <c r="AQ313" s="324">
        <v>267</v>
      </c>
      <c r="AR313" s="443">
        <f t="shared" si="21"/>
        <v>0.1335</v>
      </c>
      <c r="AS313" s="444">
        <f t="shared" si="22"/>
        <v>6.225381308672887E-05</v>
      </c>
      <c r="AT313" s="329">
        <f t="shared" si="23"/>
        <v>0.0006225381308672887</v>
      </c>
      <c r="AU313" s="329">
        <f t="shared" si="24"/>
        <v>0.1341225381308673</v>
      </c>
      <c r="AV313" s="329"/>
      <c r="AW313" s="329"/>
    </row>
    <row r="314" spans="42:49" ht="12.75">
      <c r="AP314" s="329">
        <f t="shared" si="20"/>
        <v>0.13463517483934864</v>
      </c>
      <c r="AQ314" s="324">
        <v>268</v>
      </c>
      <c r="AR314" s="443">
        <f t="shared" si="21"/>
        <v>0.134</v>
      </c>
      <c r="AS314" s="444">
        <f t="shared" si="22"/>
        <v>6.351748393486405E-05</v>
      </c>
      <c r="AT314" s="329">
        <f t="shared" si="23"/>
        <v>0.0006351748393486405</v>
      </c>
      <c r="AU314" s="329">
        <f t="shared" si="24"/>
        <v>0.13463517483934864</v>
      </c>
      <c r="AV314" s="329"/>
      <c r="AW314" s="329"/>
    </row>
    <row r="315" spans="42:49" ht="12.75">
      <c r="AP315" s="329">
        <f t="shared" si="20"/>
        <v>0.13514806682627484</v>
      </c>
      <c r="AQ315" s="324">
        <v>269</v>
      </c>
      <c r="AR315" s="443">
        <f t="shared" si="21"/>
        <v>0.1345</v>
      </c>
      <c r="AS315" s="444">
        <f t="shared" si="22"/>
        <v>6.480668262748429E-05</v>
      </c>
      <c r="AT315" s="329">
        <f t="shared" si="23"/>
        <v>0.0006480668262748429</v>
      </c>
      <c r="AU315" s="329">
        <f t="shared" si="24"/>
        <v>0.13514806682627484</v>
      </c>
      <c r="AV315" s="329"/>
      <c r="AW315" s="329"/>
    </row>
    <row r="316" spans="42:49" ht="12.75">
      <c r="AP316" s="329">
        <f t="shared" si="20"/>
        <v>0.13566121924861257</v>
      </c>
      <c r="AQ316" s="324">
        <v>270</v>
      </c>
      <c r="AR316" s="443">
        <f t="shared" si="21"/>
        <v>0.135</v>
      </c>
      <c r="AS316" s="444">
        <f t="shared" si="22"/>
        <v>6.612192486125614E-05</v>
      </c>
      <c r="AT316" s="329">
        <f t="shared" si="23"/>
        <v>0.0006612192486125614</v>
      </c>
      <c r="AU316" s="329">
        <f t="shared" si="24"/>
        <v>0.13566121924861257</v>
      </c>
      <c r="AV316" s="329"/>
      <c r="AW316" s="329"/>
    </row>
    <row r="317" spans="42:47" ht="12.75">
      <c r="AP317" s="329">
        <f t="shared" si="20"/>
        <v>0.1361746373675061</v>
      </c>
      <c r="AQ317" s="324">
        <v>271</v>
      </c>
      <c r="AR317" s="443">
        <f t="shared" si="21"/>
        <v>0.1355</v>
      </c>
      <c r="AS317" s="444">
        <f t="shared" si="22"/>
        <v>6.746373675060998E-05</v>
      </c>
      <c r="AT317" s="329">
        <f t="shared" si="23"/>
        <v>0.0006746373675060998</v>
      </c>
      <c r="AU317" s="329">
        <f t="shared" si="24"/>
        <v>0.1361746373675061</v>
      </c>
    </row>
    <row r="318" spans="42:47" ht="12.75">
      <c r="AP318" s="329">
        <f t="shared" si="20"/>
        <v>0.13668832655038193</v>
      </c>
      <c r="AQ318" s="324">
        <v>272</v>
      </c>
      <c r="AR318" s="443">
        <f t="shared" si="21"/>
        <v>0.136</v>
      </c>
      <c r="AS318" s="444">
        <f t="shared" si="22"/>
        <v>6.883265503819265E-05</v>
      </c>
      <c r="AT318" s="329">
        <f t="shared" si="23"/>
        <v>0.0006883265503819265</v>
      </c>
      <c r="AU318" s="329">
        <f t="shared" si="24"/>
        <v>0.13668832655038193</v>
      </c>
    </row>
    <row r="319" spans="42:47" ht="12.75">
      <c r="AP319" s="329">
        <f t="shared" si="20"/>
        <v>0.13720229227309572</v>
      </c>
      <c r="AQ319" s="324">
        <v>273</v>
      </c>
      <c r="AR319" s="443">
        <f t="shared" si="21"/>
        <v>0.1365</v>
      </c>
      <c r="AS319" s="444">
        <f t="shared" si="22"/>
        <v>7.022922730957163E-05</v>
      </c>
      <c r="AT319" s="329">
        <f t="shared" si="23"/>
        <v>0.0007022922730957164</v>
      </c>
      <c r="AU319" s="329">
        <f t="shared" si="24"/>
        <v>0.13720229227309572</v>
      </c>
    </row>
    <row r="320" spans="42:47" ht="12.75">
      <c r="AP320" s="329">
        <f t="shared" si="20"/>
        <v>0.13771654012212278</v>
      </c>
      <c r="AQ320" s="324">
        <v>274</v>
      </c>
      <c r="AR320" s="443">
        <f t="shared" si="21"/>
        <v>0.137</v>
      </c>
      <c r="AS320" s="444">
        <f t="shared" si="22"/>
        <v>7.16540122122766E-05</v>
      </c>
      <c r="AT320" s="329">
        <f t="shared" si="23"/>
        <v>0.000716540122122766</v>
      </c>
      <c r="AU320" s="329">
        <f t="shared" si="24"/>
        <v>0.13771654012212278</v>
      </c>
    </row>
    <row r="321" spans="42:47" ht="12.75">
      <c r="AP321" s="329">
        <f t="shared" si="20"/>
        <v>0.13823107579679267</v>
      </c>
      <c r="AQ321" s="324">
        <v>275</v>
      </c>
      <c r="AR321" s="443">
        <f t="shared" si="21"/>
        <v>0.1375</v>
      </c>
      <c r="AS321" s="444">
        <f t="shared" si="22"/>
        <v>7.310757967926611E-05</v>
      </c>
      <c r="AT321" s="329">
        <f t="shared" si="23"/>
        <v>0.0007310757967926611</v>
      </c>
      <c r="AU321" s="329">
        <f t="shared" si="24"/>
        <v>0.13823107579679267</v>
      </c>
    </row>
    <row r="322" spans="42:47" ht="12.75">
      <c r="AP322" s="329">
        <f t="shared" si="20"/>
        <v>0.1387459051115691</v>
      </c>
      <c r="AQ322" s="324">
        <v>276</v>
      </c>
      <c r="AR322" s="443">
        <f t="shared" si="21"/>
        <v>0.138</v>
      </c>
      <c r="AS322" s="444">
        <f t="shared" si="22"/>
        <v>7.459051115690817E-05</v>
      </c>
      <c r="AT322" s="329">
        <f t="shared" si="23"/>
        <v>0.0007459051115690817</v>
      </c>
      <c r="AU322" s="329">
        <f t="shared" si="24"/>
        <v>0.1387459051115691</v>
      </c>
    </row>
    <row r="323" spans="42:47" ht="12.75">
      <c r="AP323" s="329">
        <f t="shared" si="20"/>
        <v>0.13926103399837567</v>
      </c>
      <c r="AQ323" s="324">
        <v>277</v>
      </c>
      <c r="AR323" s="443">
        <f t="shared" si="21"/>
        <v>0.1385</v>
      </c>
      <c r="AS323" s="444">
        <f t="shared" si="22"/>
        <v>7.610339983756646E-05</v>
      </c>
      <c r="AT323" s="329">
        <f t="shared" si="23"/>
        <v>0.0007610339983756646</v>
      </c>
      <c r="AU323" s="329">
        <f t="shared" si="24"/>
        <v>0.13926103399837567</v>
      </c>
    </row>
    <row r="324" spans="42:47" ht="12.75">
      <c r="AP324" s="329">
        <f t="shared" si="20"/>
        <v>0.13977646850896885</v>
      </c>
      <c r="AQ324" s="324">
        <v>278</v>
      </c>
      <c r="AR324" s="443">
        <f t="shared" si="21"/>
        <v>0.139</v>
      </c>
      <c r="AS324" s="444">
        <f t="shared" si="22"/>
        <v>7.76468508968853E-05</v>
      </c>
      <c r="AT324" s="329">
        <f t="shared" si="23"/>
        <v>0.000776468508968853</v>
      </c>
      <c r="AU324" s="329">
        <f t="shared" si="24"/>
        <v>0.13977646850896885</v>
      </c>
    </row>
    <row r="325" spans="42:47" ht="12.75">
      <c r="AP325" s="329">
        <f t="shared" si="20"/>
        <v>0.1402922148173587</v>
      </c>
      <c r="AQ325" s="324">
        <v>279</v>
      </c>
      <c r="AR325" s="443">
        <f t="shared" si="21"/>
        <v>0.1395</v>
      </c>
      <c r="AS325" s="444">
        <f t="shared" si="22"/>
        <v>7.922148173586807E-05</v>
      </c>
      <c r="AT325" s="329">
        <f t="shared" si="23"/>
        <v>0.0007922148173586807</v>
      </c>
      <c r="AU325" s="329">
        <f t="shared" si="24"/>
        <v>0.1402922148173587</v>
      </c>
    </row>
    <row r="326" spans="42:47" ht="12.75">
      <c r="AP326" s="329">
        <f t="shared" si="20"/>
        <v>0.14080827922227848</v>
      </c>
      <c r="AQ326" s="324">
        <v>280</v>
      </c>
      <c r="AR326" s="443">
        <f t="shared" si="21"/>
        <v>0.14</v>
      </c>
      <c r="AS326" s="444">
        <f t="shared" si="22"/>
        <v>8.082792222784582E-05</v>
      </c>
      <c r="AT326" s="329">
        <f t="shared" si="23"/>
        <v>0.0008082792222784583</v>
      </c>
      <c r="AU326" s="329">
        <f t="shared" si="24"/>
        <v>0.14080827922227848</v>
      </c>
    </row>
    <row r="327" spans="42:47" ht="12.75">
      <c r="AP327" s="329">
        <f t="shared" si="20"/>
        <v>0.14132466814970437</v>
      </c>
      <c r="AQ327" s="324">
        <v>281</v>
      </c>
      <c r="AR327" s="443">
        <f t="shared" si="21"/>
        <v>0.1405</v>
      </c>
      <c r="AS327" s="444">
        <f t="shared" si="22"/>
        <v>8.246681497043477E-05</v>
      </c>
      <c r="AT327" s="329">
        <f t="shared" si="23"/>
        <v>0.0008246681497043477</v>
      </c>
      <c r="AU327" s="329">
        <f t="shared" si="24"/>
        <v>0.14132466814970437</v>
      </c>
    </row>
    <row r="328" spans="42:47" ht="12.75">
      <c r="AP328" s="329">
        <f t="shared" si="20"/>
        <v>0.14184138815542585</v>
      </c>
      <c r="AQ328" s="324">
        <v>282</v>
      </c>
      <c r="AR328" s="443">
        <f t="shared" si="21"/>
        <v>0.14100000000000001</v>
      </c>
      <c r="AS328" s="444">
        <f t="shared" si="22"/>
        <v>8.413881554258408E-05</v>
      </c>
      <c r="AT328" s="329">
        <f t="shared" si="23"/>
        <v>0.0008413881554258408</v>
      </c>
      <c r="AU328" s="329">
        <f t="shared" si="24"/>
        <v>0.14184138815542585</v>
      </c>
    </row>
    <row r="329" spans="42:47" ht="12.75">
      <c r="AP329" s="329">
        <f t="shared" si="20"/>
        <v>0.14235844592766816</v>
      </c>
      <c r="AQ329" s="324">
        <v>283</v>
      </c>
      <c r="AR329" s="443">
        <f t="shared" si="21"/>
        <v>0.14150000000000001</v>
      </c>
      <c r="AS329" s="444">
        <f t="shared" si="22"/>
        <v>8.584459276681629E-05</v>
      </c>
      <c r="AT329" s="329">
        <f t="shared" si="23"/>
        <v>0.0008584459276681629</v>
      </c>
      <c r="AU329" s="329">
        <f t="shared" si="24"/>
        <v>0.14235844592766816</v>
      </c>
    </row>
    <row r="330" spans="42:47" ht="12.75">
      <c r="AP330" s="329">
        <f t="shared" si="20"/>
        <v>0.14287584828976765</v>
      </c>
      <c r="AQ330" s="324">
        <v>284</v>
      </c>
      <c r="AR330" s="443">
        <f t="shared" si="21"/>
        <v>0.14200000000000002</v>
      </c>
      <c r="AS330" s="444">
        <f t="shared" si="22"/>
        <v>8.75848289767652E-05</v>
      </c>
      <c r="AT330" s="329">
        <f t="shared" si="23"/>
        <v>0.000875848289767652</v>
      </c>
      <c r="AU330" s="329">
        <f t="shared" si="24"/>
        <v>0.14287584828976765</v>
      </c>
    </row>
    <row r="331" spans="42:47" ht="12.75">
      <c r="AP331" s="329">
        <f t="shared" si="20"/>
        <v>0.1433936022029012</v>
      </c>
      <c r="AQ331" s="324">
        <v>285</v>
      </c>
      <c r="AR331" s="443">
        <f t="shared" si="21"/>
        <v>0.14250000000000002</v>
      </c>
      <c r="AS331" s="444">
        <f t="shared" si="22"/>
        <v>8.936022029011816E-05</v>
      </c>
      <c r="AT331" s="329">
        <f t="shared" si="23"/>
        <v>0.0008936022029011816</v>
      </c>
      <c r="AU331" s="329">
        <f t="shared" si="24"/>
        <v>0.1433936022029012</v>
      </c>
    </row>
    <row r="332" spans="42:47" ht="12.75">
      <c r="AP332" s="329">
        <f t="shared" si="20"/>
        <v>0.14391171476887074</v>
      </c>
      <c r="AQ332" s="324">
        <v>286</v>
      </c>
      <c r="AR332" s="443">
        <f t="shared" si="21"/>
        <v>0.14300000000000002</v>
      </c>
      <c r="AS332" s="444">
        <f t="shared" si="22"/>
        <v>9.117147688707262E-05</v>
      </c>
      <c r="AT332" s="329">
        <f t="shared" si="23"/>
        <v>0.0009117147688707262</v>
      </c>
      <c r="AU332" s="329">
        <f t="shared" si="24"/>
        <v>0.14391171476887074</v>
      </c>
    </row>
    <row r="333" spans="42:47" ht="12.75">
      <c r="AP333" s="329">
        <f t="shared" si="20"/>
        <v>0.1444301932329442</v>
      </c>
      <c r="AQ333" s="324">
        <v>287</v>
      </c>
      <c r="AR333" s="443">
        <f t="shared" si="21"/>
        <v>0.14350000000000002</v>
      </c>
      <c r="AS333" s="444">
        <f t="shared" si="22"/>
        <v>9.301932329441787E-05</v>
      </c>
      <c r="AT333" s="329">
        <f t="shared" si="23"/>
        <v>0.0009301932329441788</v>
      </c>
      <c r="AU333" s="329">
        <f t="shared" si="24"/>
        <v>0.1444301932329442</v>
      </c>
    </row>
    <row r="334" spans="42:47" ht="12.75">
      <c r="AP334" s="329">
        <f t="shared" si="20"/>
        <v>0.14494904498675357</v>
      </c>
      <c r="AQ334" s="324">
        <v>288</v>
      </c>
      <c r="AR334" s="443">
        <f t="shared" si="21"/>
        <v>0.14400000000000002</v>
      </c>
      <c r="AS334" s="444">
        <f t="shared" si="22"/>
        <v>9.490449867535521E-05</v>
      </c>
      <c r="AT334" s="329">
        <f t="shared" si="23"/>
        <v>0.0009490449867535521</v>
      </c>
      <c r="AU334" s="329">
        <f t="shared" si="24"/>
        <v>0.14494904498675357</v>
      </c>
    </row>
    <row r="335" spans="42:47" ht="12.75">
      <c r="AP335" s="329">
        <f t="shared" si="20"/>
        <v>0.14546827757125172</v>
      </c>
      <c r="AQ335" s="324">
        <v>289</v>
      </c>
      <c r="AR335" s="443">
        <f t="shared" si="21"/>
        <v>0.1445</v>
      </c>
      <c r="AS335" s="444">
        <f t="shared" si="22"/>
        <v>9.682775712517276E-05</v>
      </c>
      <c r="AT335" s="329">
        <f t="shared" si="23"/>
        <v>0.0009682775712517276</v>
      </c>
      <c r="AU335" s="329">
        <f t="shared" si="24"/>
        <v>0.14546827757125172</v>
      </c>
    </row>
    <row r="336" spans="42:47" ht="12.75">
      <c r="AP336" s="329">
        <f t="shared" si="20"/>
        <v>0.14598789867972894</v>
      </c>
      <c r="AQ336" s="324">
        <v>290</v>
      </c>
      <c r="AR336" s="443">
        <f t="shared" si="21"/>
        <v>0.145</v>
      </c>
      <c r="AS336" s="444">
        <f t="shared" si="22"/>
        <v>9.878986797289459E-05</v>
      </c>
      <c r="AT336" s="329">
        <f t="shared" si="23"/>
        <v>0.000987898679728946</v>
      </c>
      <c r="AU336" s="329">
        <f t="shared" si="24"/>
        <v>0.14598789867972894</v>
      </c>
    </row>
    <row r="337" spans="42:47" ht="12.75">
      <c r="AP337" s="329">
        <f t="shared" si="20"/>
        <v>0.1465079161608902</v>
      </c>
      <c r="AQ337" s="324">
        <v>291</v>
      </c>
      <c r="AR337" s="443">
        <f t="shared" si="21"/>
        <v>0.1455</v>
      </c>
      <c r="AS337" s="444">
        <f t="shared" si="22"/>
        <v>0.00010079161608902132</v>
      </c>
      <c r="AT337" s="329">
        <f t="shared" si="23"/>
        <v>0.0010079161608902132</v>
      </c>
      <c r="AU337" s="329">
        <f t="shared" si="24"/>
        <v>0.1465079161608902</v>
      </c>
    </row>
    <row r="338" spans="42:47" ht="12.75">
      <c r="AP338" s="329">
        <f t="shared" si="20"/>
        <v>0.1470283380219949</v>
      </c>
      <c r="AQ338" s="324">
        <v>292</v>
      </c>
      <c r="AR338" s="443">
        <f t="shared" si="21"/>
        <v>0.146</v>
      </c>
      <c r="AS338" s="444">
        <f t="shared" si="22"/>
        <v>0.00010283380219948994</v>
      </c>
      <c r="AT338" s="329">
        <f t="shared" si="23"/>
        <v>0.0010283380219948993</v>
      </c>
      <c r="AU338" s="329">
        <f t="shared" si="24"/>
        <v>0.1470283380219949</v>
      </c>
    </row>
    <row r="339" spans="42:47" ht="12.75">
      <c r="AP339" s="329">
        <f t="shared" si="20"/>
        <v>0.14754917243205973</v>
      </c>
      <c r="AQ339" s="324">
        <v>293</v>
      </c>
      <c r="AR339" s="443">
        <f t="shared" si="21"/>
        <v>0.1465</v>
      </c>
      <c r="AS339" s="444">
        <f t="shared" si="22"/>
        <v>0.00010491724320597397</v>
      </c>
      <c r="AT339" s="329">
        <f t="shared" si="23"/>
        <v>0.0010491724320597397</v>
      </c>
      <c r="AU339" s="329">
        <f t="shared" si="24"/>
        <v>0.14754917243205973</v>
      </c>
    </row>
    <row r="340" spans="42:47" ht="12.75">
      <c r="AP340" s="329">
        <f t="shared" si="20"/>
        <v>0.14807042772512655</v>
      </c>
      <c r="AQ340" s="324">
        <v>294</v>
      </c>
      <c r="AR340" s="443">
        <f t="shared" si="21"/>
        <v>0.147</v>
      </c>
      <c r="AS340" s="444">
        <f t="shared" si="22"/>
        <v>0.00010704277251265576</v>
      </c>
      <c r="AT340" s="329">
        <f t="shared" si="23"/>
        <v>0.0010704277251265576</v>
      </c>
      <c r="AU340" s="329">
        <f t="shared" si="24"/>
        <v>0.14807042772512655</v>
      </c>
    </row>
    <row r="341" spans="42:47" ht="12.75">
      <c r="AP341" s="329">
        <f t="shared" si="20"/>
        <v>0.148592112403596</v>
      </c>
      <c r="AQ341" s="324">
        <v>295</v>
      </c>
      <c r="AR341" s="443">
        <f t="shared" si="21"/>
        <v>0.1475</v>
      </c>
      <c r="AS341" s="444">
        <f t="shared" si="22"/>
        <v>0.00010921124035959858</v>
      </c>
      <c r="AT341" s="329">
        <f t="shared" si="23"/>
        <v>0.0010921124035959857</v>
      </c>
      <c r="AU341" s="329">
        <f t="shared" si="24"/>
        <v>0.148592112403596</v>
      </c>
    </row>
    <row r="342" spans="42:47" ht="12.75">
      <c r="AP342" s="329">
        <f t="shared" si="20"/>
        <v>0.14911423514162853</v>
      </c>
      <c r="AQ342" s="324">
        <v>296</v>
      </c>
      <c r="AR342" s="443">
        <f t="shared" si="21"/>
        <v>0.148</v>
      </c>
      <c r="AS342" s="444">
        <f t="shared" si="22"/>
        <v>0.00011142351416285466</v>
      </c>
      <c r="AT342" s="329">
        <f t="shared" si="23"/>
        <v>0.0011142351416285467</v>
      </c>
      <c r="AU342" s="329">
        <f t="shared" si="24"/>
        <v>0.14911423514162853</v>
      </c>
    </row>
    <row r="343" spans="42:47" ht="12.75">
      <c r="AP343" s="329">
        <f t="shared" si="20"/>
        <v>0.1496368047886144</v>
      </c>
      <c r="AQ343" s="324">
        <v>297</v>
      </c>
      <c r="AR343" s="443">
        <f t="shared" si="21"/>
        <v>0.1485</v>
      </c>
      <c r="AS343" s="444">
        <f t="shared" si="22"/>
        <v>0.0001136804788614425</v>
      </c>
      <c r="AT343" s="329">
        <f t="shared" si="23"/>
        <v>0.001136804788614425</v>
      </c>
      <c r="AU343" s="329">
        <f t="shared" si="24"/>
        <v>0.1496368047886144</v>
      </c>
    </row>
    <row r="344" spans="42:47" ht="12.75">
      <c r="AP344" s="329">
        <f t="shared" si="20"/>
        <v>0.15015983037271335</v>
      </c>
      <c r="AQ344" s="324">
        <v>298</v>
      </c>
      <c r="AR344" s="443">
        <f t="shared" si="21"/>
        <v>0.149</v>
      </c>
      <c r="AS344" s="444">
        <f t="shared" si="22"/>
        <v>0.00011598303727133502</v>
      </c>
      <c r="AT344" s="329">
        <f t="shared" si="23"/>
        <v>0.0011598303727133501</v>
      </c>
      <c r="AU344" s="329">
        <f t="shared" si="24"/>
        <v>0.15015983037271335</v>
      </c>
    </row>
    <row r="345" spans="42:47" ht="12.75">
      <c r="AP345" s="329">
        <f t="shared" si="20"/>
        <v>0.15068332110446597</v>
      </c>
      <c r="AQ345" s="324">
        <v>299</v>
      </c>
      <c r="AR345" s="443">
        <f t="shared" si="21"/>
        <v>0.1495</v>
      </c>
      <c r="AS345" s="444">
        <f t="shared" si="22"/>
        <v>0.00011833211044659713</v>
      </c>
      <c r="AT345" s="329">
        <f t="shared" si="23"/>
        <v>0.0011833211044659712</v>
      </c>
      <c r="AU345" s="329">
        <f t="shared" si="24"/>
        <v>0.15068332110446597</v>
      </c>
    </row>
    <row r="346" spans="42:47" ht="12.75">
      <c r="AP346" s="329">
        <f t="shared" si="20"/>
        <v>0.1512072863804782</v>
      </c>
      <c r="AQ346" s="324">
        <v>300</v>
      </c>
      <c r="AR346" s="443">
        <f t="shared" si="21"/>
        <v>0.15</v>
      </c>
      <c r="AS346" s="444">
        <f t="shared" si="22"/>
        <v>0.00012072863804782052</v>
      </c>
      <c r="AT346" s="329">
        <f t="shared" si="23"/>
        <v>0.0012072863804782053</v>
      </c>
      <c r="AU346" s="329">
        <f t="shared" si="24"/>
        <v>0.1512072863804782</v>
      </c>
    </row>
    <row r="347" spans="42:47" ht="12.75">
      <c r="AP347" s="329">
        <f t="shared" si="20"/>
        <v>0.15173173578718</v>
      </c>
      <c r="AQ347" s="324">
        <v>301</v>
      </c>
      <c r="AR347" s="443">
        <f t="shared" si="21"/>
        <v>0.1505</v>
      </c>
      <c r="AS347" s="444">
        <f t="shared" si="22"/>
        <v>0.00012317357871799965</v>
      </c>
      <c r="AT347" s="329">
        <f t="shared" si="23"/>
        <v>0.0012317357871799964</v>
      </c>
      <c r="AU347" s="329">
        <f t="shared" si="24"/>
        <v>0.15173173578718</v>
      </c>
    </row>
    <row r="348" spans="42:47" ht="12.75">
      <c r="AP348" s="329">
        <f t="shared" si="20"/>
        <v>0.15225667910466</v>
      </c>
      <c r="AQ348" s="324">
        <v>302</v>
      </c>
      <c r="AR348" s="443">
        <f t="shared" si="21"/>
        <v>0.151</v>
      </c>
      <c r="AS348" s="444">
        <f t="shared" si="22"/>
        <v>0.00012566791046600244</v>
      </c>
      <c r="AT348" s="329">
        <f t="shared" si="23"/>
        <v>0.0012566791046600243</v>
      </c>
      <c r="AU348" s="329">
        <f t="shared" si="24"/>
        <v>0.15225667910466</v>
      </c>
    </row>
    <row r="349" spans="42:47" ht="12.75">
      <c r="AP349" s="329">
        <f t="shared" si="20"/>
        <v>0.15278212631057786</v>
      </c>
      <c r="AQ349" s="324">
        <v>303</v>
      </c>
      <c r="AR349" s="443">
        <f t="shared" si="21"/>
        <v>0.1515</v>
      </c>
      <c r="AS349" s="444">
        <f t="shared" si="22"/>
        <v>0.00012821263105778602</v>
      </c>
      <c r="AT349" s="329">
        <f t="shared" si="23"/>
        <v>0.0012821263105778603</v>
      </c>
      <c r="AU349" s="329">
        <f t="shared" si="24"/>
        <v>0.15278212631057786</v>
      </c>
    </row>
    <row r="350" spans="42:47" ht="12.75">
      <c r="AP350" s="329">
        <f t="shared" si="20"/>
        <v>0.15330808758415518</v>
      </c>
      <c r="AQ350" s="324">
        <v>304</v>
      </c>
      <c r="AR350" s="443">
        <f t="shared" si="21"/>
        <v>0.152</v>
      </c>
      <c r="AS350" s="444">
        <f t="shared" si="22"/>
        <v>0.00013080875841551743</v>
      </c>
      <c r="AT350" s="329">
        <f t="shared" si="23"/>
        <v>0.0013080875841551742</v>
      </c>
      <c r="AU350" s="329">
        <f t="shared" si="24"/>
        <v>0.15330808758415518</v>
      </c>
    </row>
    <row r="351" spans="42:47" ht="12.75">
      <c r="AP351" s="329">
        <f t="shared" si="20"/>
        <v>0.15383457331024755</v>
      </c>
      <c r="AQ351" s="324">
        <v>305</v>
      </c>
      <c r="AR351" s="443">
        <f t="shared" si="21"/>
        <v>0.1525</v>
      </c>
      <c r="AS351" s="444">
        <f t="shared" si="22"/>
        <v>0.00013345733102475502</v>
      </c>
      <c r="AT351" s="329">
        <f t="shared" si="23"/>
        <v>0.0013345733102475502</v>
      </c>
      <c r="AU351" s="329">
        <f t="shared" si="24"/>
        <v>0.15383457331024755</v>
      </c>
    </row>
    <row r="352" spans="42:47" ht="12.75">
      <c r="AP352" s="329">
        <f t="shared" si="20"/>
        <v>0.15436159408349856</v>
      </c>
      <c r="AQ352" s="324">
        <v>306</v>
      </c>
      <c r="AR352" s="443">
        <f t="shared" si="21"/>
        <v>0.153</v>
      </c>
      <c r="AS352" s="444">
        <f t="shared" si="22"/>
        <v>0.0001361594083498575</v>
      </c>
      <c r="AT352" s="329">
        <f t="shared" si="23"/>
        <v>0.0013615940834985748</v>
      </c>
      <c r="AU352" s="329">
        <f t="shared" si="24"/>
        <v>0.15436159408349856</v>
      </c>
    </row>
    <row r="353" spans="42:47" ht="12.75">
      <c r="AP353" s="329">
        <f t="shared" si="20"/>
        <v>0.15488916071257783</v>
      </c>
      <c r="AQ353" s="324">
        <v>307</v>
      </c>
      <c r="AR353" s="443">
        <f t="shared" si="21"/>
        <v>0.1535</v>
      </c>
      <c r="AS353" s="444">
        <f t="shared" si="22"/>
        <v>0.00013891607125778285</v>
      </c>
      <c r="AT353" s="329">
        <f t="shared" si="23"/>
        <v>0.0013891607125778285</v>
      </c>
      <c r="AU353" s="329">
        <f t="shared" si="24"/>
        <v>0.15488916071257783</v>
      </c>
    </row>
    <row r="354" spans="42:47" ht="12.75">
      <c r="AP354" s="329">
        <f t="shared" si="20"/>
        <v>0.15541728422450451</v>
      </c>
      <c r="AQ354" s="324">
        <v>308</v>
      </c>
      <c r="AR354" s="443">
        <f t="shared" si="21"/>
        <v>0.154</v>
      </c>
      <c r="AS354" s="444">
        <f t="shared" si="22"/>
        <v>0.00014172842245045044</v>
      </c>
      <c r="AT354" s="329">
        <f t="shared" si="23"/>
        <v>0.0014172842245045044</v>
      </c>
      <c r="AU354" s="329">
        <f t="shared" si="24"/>
        <v>0.15541728422450451</v>
      </c>
    </row>
    <row r="355" spans="42:47" ht="12.75">
      <c r="AP355" s="329">
        <f t="shared" si="20"/>
        <v>0.15594597586905837</v>
      </c>
      <c r="AQ355" s="324">
        <v>309</v>
      </c>
      <c r="AR355" s="443">
        <f t="shared" si="21"/>
        <v>0.1545</v>
      </c>
      <c r="AS355" s="444">
        <f t="shared" si="22"/>
        <v>0.00014459758690583564</v>
      </c>
      <c r="AT355" s="329">
        <f t="shared" si="23"/>
        <v>0.0014459758690583565</v>
      </c>
      <c r="AU355" s="329">
        <f t="shared" si="24"/>
        <v>0.15594597586905837</v>
      </c>
    </row>
    <row r="356" spans="42:47" ht="12.75">
      <c r="AP356" s="329">
        <f t="shared" si="20"/>
        <v>0.15647524712327976</v>
      </c>
      <c r="AQ356" s="324">
        <v>310</v>
      </c>
      <c r="AR356" s="443">
        <f t="shared" si="21"/>
        <v>0.155</v>
      </c>
      <c r="AS356" s="444">
        <f t="shared" si="22"/>
        <v>0.00014752471232797688</v>
      </c>
      <c r="AT356" s="329">
        <f t="shared" si="23"/>
        <v>0.0014752471232797688</v>
      </c>
      <c r="AU356" s="329">
        <f t="shared" si="24"/>
        <v>0.15647524712327976</v>
      </c>
    </row>
    <row r="357" spans="42:47" ht="12.75">
      <c r="AP357" s="329">
        <f t="shared" si="20"/>
        <v>0.1570051096960607</v>
      </c>
      <c r="AQ357" s="324">
        <v>311</v>
      </c>
      <c r="AR357" s="443">
        <f t="shared" si="21"/>
        <v>0.1555</v>
      </c>
      <c r="AS357" s="444">
        <f t="shared" si="22"/>
        <v>0.00015051096960607167</v>
      </c>
      <c r="AT357" s="329">
        <f t="shared" si="23"/>
        <v>0.0015051096960607166</v>
      </c>
      <c r="AU357" s="329">
        <f t="shared" si="24"/>
        <v>0.1570051096960607</v>
      </c>
    </row>
    <row r="358" spans="42:47" ht="12.75">
      <c r="AP358" s="329">
        <f t="shared" si="20"/>
        <v>0.1575355755328285</v>
      </c>
      <c r="AQ358" s="324">
        <v>312</v>
      </c>
      <c r="AR358" s="443">
        <f t="shared" si="21"/>
        <v>0.156</v>
      </c>
      <c r="AS358" s="444">
        <f t="shared" si="22"/>
        <v>0.0001535575532828487</v>
      </c>
      <c r="AT358" s="329">
        <f t="shared" si="23"/>
        <v>0.001535575532828487</v>
      </c>
      <c r="AU358" s="329">
        <f t="shared" si="24"/>
        <v>0.1575355755328285</v>
      </c>
    </row>
    <row r="359" spans="42:47" ht="12.75">
      <c r="AP359" s="329">
        <f t="shared" si="20"/>
        <v>0.158066656820324</v>
      </c>
      <c r="AQ359" s="324">
        <v>313</v>
      </c>
      <c r="AR359" s="443">
        <f t="shared" si="21"/>
        <v>0.1565</v>
      </c>
      <c r="AS359" s="444">
        <f t="shared" si="22"/>
        <v>0.00015666568203240018</v>
      </c>
      <c r="AT359" s="329">
        <f t="shared" si="23"/>
        <v>0.001566656820324002</v>
      </c>
      <c r="AU359" s="329">
        <f t="shared" si="24"/>
        <v>0.158066656820324</v>
      </c>
    </row>
    <row r="360" spans="42:47" ht="12.75">
      <c r="AP360" s="329">
        <f t="shared" si="20"/>
        <v>0.1585983659914767</v>
      </c>
      <c r="AQ360" s="324">
        <v>314</v>
      </c>
      <c r="AR360" s="443">
        <f t="shared" si="21"/>
        <v>0.157</v>
      </c>
      <c r="AS360" s="444">
        <f t="shared" si="22"/>
        <v>0.0001598365991476684</v>
      </c>
      <c r="AT360" s="329">
        <f t="shared" si="23"/>
        <v>0.0015983659914766838</v>
      </c>
      <c r="AU360" s="329">
        <f t="shared" si="24"/>
        <v>0.1585983659914767</v>
      </c>
    </row>
    <row r="361" spans="42:47" ht="12.75">
      <c r="AP361" s="329">
        <f t="shared" si="20"/>
        <v>0.1591307157303778</v>
      </c>
      <c r="AQ361" s="324">
        <v>315</v>
      </c>
      <c r="AR361" s="443">
        <f t="shared" si="21"/>
        <v>0.1575</v>
      </c>
      <c r="AS361" s="444">
        <f t="shared" si="22"/>
        <v>0.0001630715730377787</v>
      </c>
      <c r="AT361" s="329">
        <f t="shared" si="23"/>
        <v>0.001630715730377787</v>
      </c>
      <c r="AU361" s="329">
        <f t="shared" si="24"/>
        <v>0.1591307157303778</v>
      </c>
    </row>
    <row r="362" spans="42:47" ht="12.75">
      <c r="AP362" s="329">
        <f t="shared" si="20"/>
        <v>0.1596637189773542</v>
      </c>
      <c r="AQ362" s="324">
        <v>316</v>
      </c>
      <c r="AR362" s="443">
        <f t="shared" si="21"/>
        <v>0.158</v>
      </c>
      <c r="AS362" s="444">
        <f t="shared" si="22"/>
        <v>0.0001663718977354209</v>
      </c>
      <c r="AT362" s="329">
        <f t="shared" si="23"/>
        <v>0.001663718977354209</v>
      </c>
      <c r="AU362" s="329">
        <f t="shared" si="24"/>
        <v>0.1596637189773542</v>
      </c>
    </row>
    <row r="363" spans="42:47" ht="12.75">
      <c r="AP363" s="329">
        <f t="shared" si="20"/>
        <v>0.16019738893414479</v>
      </c>
      <c r="AQ363" s="324">
        <v>317</v>
      </c>
      <c r="AR363" s="443">
        <f t="shared" si="21"/>
        <v>0.1585</v>
      </c>
      <c r="AS363" s="444">
        <f t="shared" si="22"/>
        <v>0.00016973889341447872</v>
      </c>
      <c r="AT363" s="329">
        <f t="shared" si="23"/>
        <v>0.0016973889341447871</v>
      </c>
      <c r="AU363" s="329">
        <f t="shared" si="24"/>
        <v>0.16019738893414479</v>
      </c>
    </row>
    <row r="364" spans="42:47" ht="12.75">
      <c r="AP364" s="329">
        <f t="shared" si="20"/>
        <v>0.16073173906918117</v>
      </c>
      <c r="AQ364" s="324">
        <v>318</v>
      </c>
      <c r="AR364" s="443">
        <f t="shared" si="21"/>
        <v>0.159</v>
      </c>
      <c r="AS364" s="444">
        <f t="shared" si="22"/>
        <v>0.000173173906918118</v>
      </c>
      <c r="AT364" s="329">
        <f t="shared" si="23"/>
        <v>0.0017317390691811798</v>
      </c>
      <c r="AU364" s="329">
        <f t="shared" si="24"/>
        <v>0.16073173906918117</v>
      </c>
    </row>
    <row r="365" spans="42:47" ht="12.75">
      <c r="AP365" s="329">
        <f t="shared" si="20"/>
        <v>0.1612667831229754</v>
      </c>
      <c r="AQ365" s="324">
        <v>319</v>
      </c>
      <c r="AR365" s="443">
        <f t="shared" si="21"/>
        <v>0.1595</v>
      </c>
      <c r="AS365" s="444">
        <f t="shared" si="22"/>
        <v>0.00017667831229754058</v>
      </c>
      <c r="AT365" s="329">
        <f t="shared" si="23"/>
        <v>0.0017667831229754058</v>
      </c>
      <c r="AU365" s="329">
        <f t="shared" si="24"/>
        <v>0.1612667831229754</v>
      </c>
    </row>
    <row r="366" spans="42:47" ht="12.75">
      <c r="AP366" s="329">
        <f t="shared" si="20"/>
        <v>0.16180253511361625</v>
      </c>
      <c r="AQ366" s="324">
        <v>320</v>
      </c>
      <c r="AR366" s="443">
        <f aca="true" t="shared" si="25" ref="AR366:AR429">AQ366*$AQ$44</f>
        <v>0.16</v>
      </c>
      <c r="AS366" s="444">
        <f aca="true" t="shared" si="26" ref="AS366:AS429">IF($AS$28=1,0,$AS$36*(EXP($AS$37*AR366)-1))</f>
        <v>0.00018025351136162466</v>
      </c>
      <c r="AT366" s="329">
        <f aca="true" t="shared" si="27" ref="AT366:AT429">AS366*$AS$44</f>
        <v>0.0018025351136162467</v>
      </c>
      <c r="AU366" s="329">
        <f>AR366+AT366</f>
        <v>0.16180253511361625</v>
      </c>
    </row>
    <row r="367" spans="42:47" ht="12.75">
      <c r="AP367" s="329">
        <f t="shared" si="20"/>
        <v>0.16233900934237666</v>
      </c>
      <c r="AQ367" s="324">
        <v>321</v>
      </c>
      <c r="AR367" s="443">
        <f t="shared" si="25"/>
        <v>0.1605</v>
      </c>
      <c r="AS367" s="444">
        <f t="shared" si="26"/>
        <v>0.00018390093423766547</v>
      </c>
      <c r="AT367" s="329">
        <f t="shared" si="27"/>
        <v>0.0018390093423766548</v>
      </c>
      <c r="AU367" s="329">
        <f>AR367+AT367</f>
        <v>0.16233900934237666</v>
      </c>
    </row>
    <row r="368" spans="42:47" ht="12.75">
      <c r="AP368" s="329">
        <f t="shared" si="20"/>
        <v>0.16287622039943447</v>
      </c>
      <c r="AQ368" s="324">
        <v>322</v>
      </c>
      <c r="AR368" s="443">
        <f t="shared" si="25"/>
        <v>0.161</v>
      </c>
      <c r="AS368" s="444">
        <f t="shared" si="26"/>
        <v>0.00018762203994344677</v>
      </c>
      <c r="AT368" s="329">
        <f t="shared" si="27"/>
        <v>0.0018762203994344678</v>
      </c>
      <c r="AU368" s="329">
        <f>AR368+AT368</f>
        <v>0.16287622039943447</v>
      </c>
    </row>
    <row r="369" spans="42:47" ht="12.75">
      <c r="AP369" s="329">
        <f aca="true" t="shared" si="28" ref="AP369:AP381">AU369</f>
        <v>0.16341418316970865</v>
      </c>
      <c r="AQ369" s="324">
        <v>323</v>
      </c>
      <c r="AR369" s="443">
        <f t="shared" si="25"/>
        <v>0.1615</v>
      </c>
      <c r="AS369" s="444">
        <f t="shared" si="26"/>
        <v>0.00019141831697086582</v>
      </c>
      <c r="AT369" s="329">
        <f t="shared" si="27"/>
        <v>0.0019141831697086582</v>
      </c>
      <c r="AU369" s="329">
        <f aca="true" t="shared" si="29" ref="AU369:AU381">AR369+AT369</f>
        <v>0.16341418316970865</v>
      </c>
    </row>
    <row r="370" spans="42:47" ht="12.75">
      <c r="AP370" s="329">
        <f t="shared" si="28"/>
        <v>0.16395291283881352</v>
      </c>
      <c r="AQ370" s="324">
        <v>324</v>
      </c>
      <c r="AR370" s="443">
        <f t="shared" si="25"/>
        <v>0.162</v>
      </c>
      <c r="AS370" s="444">
        <f t="shared" si="26"/>
        <v>0.00019529128388135172</v>
      </c>
      <c r="AT370" s="329">
        <f t="shared" si="27"/>
        <v>0.0019529128388135171</v>
      </c>
      <c r="AU370" s="329">
        <f t="shared" si="29"/>
        <v>0.16395291283881352</v>
      </c>
    </row>
    <row r="371" spans="42:47" ht="12.75">
      <c r="AP371" s="329">
        <f t="shared" si="28"/>
        <v>0.1644924248991331</v>
      </c>
      <c r="AQ371" s="324">
        <v>325</v>
      </c>
      <c r="AR371" s="443">
        <f t="shared" si="25"/>
        <v>0.1625</v>
      </c>
      <c r="AS371" s="444">
        <f t="shared" si="26"/>
        <v>0.00019924248991330854</v>
      </c>
      <c r="AT371" s="329">
        <f t="shared" si="27"/>
        <v>0.0019924248991330853</v>
      </c>
      <c r="AU371" s="329">
        <f t="shared" si="29"/>
        <v>0.1644924248991331</v>
      </c>
    </row>
    <row r="372" spans="42:47" ht="12.75">
      <c r="AP372" s="329">
        <f t="shared" si="28"/>
        <v>0.16503273515601832</v>
      </c>
      <c r="AQ372" s="324">
        <v>326</v>
      </c>
      <c r="AR372" s="443">
        <f t="shared" si="25"/>
        <v>0.163</v>
      </c>
      <c r="AS372" s="444">
        <f t="shared" si="26"/>
        <v>0.0002032735156018329</v>
      </c>
      <c r="AT372" s="329">
        <f t="shared" si="27"/>
        <v>0.002032735156018329</v>
      </c>
      <c r="AU372" s="329">
        <f t="shared" si="29"/>
        <v>0.16503273515601832</v>
      </c>
    </row>
    <row r="373" spans="42:47" ht="12.75">
      <c r="AP373" s="329">
        <f t="shared" si="28"/>
        <v>0.16557385973410949</v>
      </c>
      <c r="AQ373" s="324">
        <v>327</v>
      </c>
      <c r="AR373" s="443">
        <f t="shared" si="25"/>
        <v>0.1635</v>
      </c>
      <c r="AS373" s="444">
        <f t="shared" si="26"/>
        <v>0.00020738597341094748</v>
      </c>
      <c r="AT373" s="329">
        <f t="shared" si="27"/>
        <v>0.0020738597341094745</v>
      </c>
      <c r="AU373" s="329">
        <f t="shared" si="29"/>
        <v>0.16557385973410949</v>
      </c>
    </row>
    <row r="374" spans="42:47" ht="12.75">
      <c r="AP374" s="329">
        <f t="shared" si="28"/>
        <v>0.16611581508378612</v>
      </c>
      <c r="AQ374" s="324">
        <v>328</v>
      </c>
      <c r="AR374" s="443">
        <f t="shared" si="25"/>
        <v>0.164</v>
      </c>
      <c r="AS374" s="444">
        <f t="shared" si="26"/>
        <v>0.0002115815083786099</v>
      </c>
      <c r="AT374" s="329">
        <f t="shared" si="27"/>
        <v>0.0021158150837860988</v>
      </c>
      <c r="AU374" s="329">
        <f t="shared" si="29"/>
        <v>0.16611581508378612</v>
      </c>
    </row>
    <row r="375" spans="42:47" ht="12.75">
      <c r="AP375" s="329">
        <f t="shared" si="28"/>
        <v>0.16665861798774748</v>
      </c>
      <c r="AQ375" s="324">
        <v>329</v>
      </c>
      <c r="AR375" s="443">
        <f t="shared" si="25"/>
        <v>0.1645</v>
      </c>
      <c r="AS375" s="444">
        <f t="shared" si="26"/>
        <v>0.00021586179877474803</v>
      </c>
      <c r="AT375" s="329">
        <f t="shared" si="27"/>
        <v>0.0021586179877474804</v>
      </c>
      <c r="AU375" s="329">
        <f t="shared" si="29"/>
        <v>0.16665861798774748</v>
      </c>
    </row>
    <row r="376" spans="42:47" ht="12.75">
      <c r="AP376" s="329">
        <f t="shared" si="28"/>
        <v>0.16720228556772593</v>
      </c>
      <c r="AQ376" s="324">
        <v>330</v>
      </c>
      <c r="AR376" s="443">
        <f t="shared" si="25"/>
        <v>0.165</v>
      </c>
      <c r="AS376" s="444">
        <f t="shared" si="26"/>
        <v>0.00022022855677259197</v>
      </c>
      <c r="AT376" s="329">
        <f t="shared" si="27"/>
        <v>0.0022022855677259197</v>
      </c>
      <c r="AU376" s="329">
        <f t="shared" si="29"/>
        <v>0.16720228556772593</v>
      </c>
    </row>
    <row r="377" spans="42:47" ht="12.75">
      <c r="AP377" s="329">
        <f t="shared" si="28"/>
        <v>0.16774683529133566</v>
      </c>
      <c r="AQ377" s="324">
        <v>331</v>
      </c>
      <c r="AR377" s="443">
        <f t="shared" si="25"/>
        <v>0.1655</v>
      </c>
      <c r="AS377" s="444">
        <f t="shared" si="26"/>
        <v>0.00022468352913356473</v>
      </c>
      <c r="AT377" s="329">
        <f t="shared" si="27"/>
        <v>0.0022468352913356474</v>
      </c>
      <c r="AU377" s="329">
        <f t="shared" si="29"/>
        <v>0.16774683529133566</v>
      </c>
    </row>
    <row r="378" spans="42:47" ht="12.75">
      <c r="AP378" s="329">
        <f t="shared" si="28"/>
        <v>0.16829228497906012</v>
      </c>
      <c r="AQ378" s="324">
        <v>332</v>
      </c>
      <c r="AR378" s="443">
        <f t="shared" si="25"/>
        <v>0.166</v>
      </c>
      <c r="AS378" s="444">
        <f t="shared" si="26"/>
        <v>0.0002292284979060115</v>
      </c>
      <c r="AT378" s="329">
        <f t="shared" si="27"/>
        <v>0.002292284979060115</v>
      </c>
      <c r="AU378" s="329">
        <f t="shared" si="29"/>
        <v>0.16829228497906012</v>
      </c>
    </row>
    <row r="379" spans="42:47" ht="12.75">
      <c r="AP379" s="329">
        <f t="shared" si="28"/>
        <v>0.1688386528113804</v>
      </c>
      <c r="AQ379" s="324">
        <v>333</v>
      </c>
      <c r="AR379" s="443">
        <f t="shared" si="25"/>
        <v>0.1665</v>
      </c>
      <c r="AS379" s="444">
        <f t="shared" si="26"/>
        <v>0.00023386528113804127</v>
      </c>
      <c r="AT379" s="329">
        <f t="shared" si="27"/>
        <v>0.0023386528113804126</v>
      </c>
      <c r="AU379" s="329">
        <f t="shared" si="29"/>
        <v>0.1688386528113804</v>
      </c>
    </row>
    <row r="380" spans="42:47" ht="12.75">
      <c r="AP380" s="329">
        <f t="shared" si="28"/>
        <v>0.16938595733604772</v>
      </c>
      <c r="AQ380" s="324">
        <v>334</v>
      </c>
      <c r="AR380" s="443">
        <f t="shared" si="25"/>
        <v>0.167</v>
      </c>
      <c r="AS380" s="444">
        <f t="shared" si="26"/>
        <v>0.0002385957336047718</v>
      </c>
      <c r="AT380" s="329">
        <f t="shared" si="27"/>
        <v>0.002385957336047718</v>
      </c>
      <c r="AU380" s="329">
        <f t="shared" si="29"/>
        <v>0.16938595733604772</v>
      </c>
    </row>
    <row r="381" spans="42:47" ht="12.75">
      <c r="AP381" s="329">
        <f t="shared" si="28"/>
        <v>0.16993421747550264</v>
      </c>
      <c r="AQ381" s="324">
        <v>335</v>
      </c>
      <c r="AR381" s="443">
        <f t="shared" si="25"/>
        <v>0.1675</v>
      </c>
      <c r="AS381" s="444">
        <f t="shared" si="26"/>
        <v>0.00024342174755026297</v>
      </c>
      <c r="AT381" s="329">
        <f t="shared" si="27"/>
        <v>0.0024342174755026297</v>
      </c>
      <c r="AU381" s="329">
        <f t="shared" si="29"/>
        <v>0.16993421747550264</v>
      </c>
    </row>
    <row r="382" spans="42:47" ht="12.75">
      <c r="AP382" s="329">
        <f aca="true" t="shared" si="30" ref="AP382:AP445">AU382</f>
        <v>0.1704834525344444</v>
      </c>
      <c r="AQ382" s="324">
        <v>336</v>
      </c>
      <c r="AR382" s="443">
        <f t="shared" si="25"/>
        <v>0.168</v>
      </c>
      <c r="AS382" s="444">
        <f t="shared" si="26"/>
        <v>0.0002483452534444411</v>
      </c>
      <c r="AT382" s="329">
        <f t="shared" si="27"/>
        <v>0.0024834525344444107</v>
      </c>
      <c r="AU382" s="329">
        <f aca="true" t="shared" si="31" ref="AU382:AU445">AR382+AT382</f>
        <v>0.1704834525344444</v>
      </c>
    </row>
    <row r="383" spans="42:47" ht="12.75">
      <c r="AP383" s="329">
        <f t="shared" si="30"/>
        <v>0.17103368220755313</v>
      </c>
      <c r="AQ383" s="324">
        <v>337</v>
      </c>
      <c r="AR383" s="443">
        <f t="shared" si="25"/>
        <v>0.1685</v>
      </c>
      <c r="AS383" s="444">
        <f t="shared" si="26"/>
        <v>0.000253368220755311</v>
      </c>
      <c r="AT383" s="329">
        <f t="shared" si="27"/>
        <v>0.0025336822075531103</v>
      </c>
      <c r="AU383" s="329">
        <f t="shared" si="31"/>
        <v>0.17103368220755313</v>
      </c>
    </row>
    <row r="384" spans="42:47" ht="12.75">
      <c r="AP384" s="329">
        <f t="shared" si="30"/>
        <v>0.17158492658736774</v>
      </c>
      <c r="AQ384" s="324">
        <v>338</v>
      </c>
      <c r="AR384" s="443">
        <f t="shared" si="25"/>
        <v>0.169</v>
      </c>
      <c r="AS384" s="444">
        <f t="shared" si="26"/>
        <v>0.0002584926587367713</v>
      </c>
      <c r="AT384" s="329">
        <f t="shared" si="27"/>
        <v>0.002584926587367713</v>
      </c>
      <c r="AU384" s="329">
        <f t="shared" si="31"/>
        <v>0.17158492658736774</v>
      </c>
    </row>
    <row r="385" spans="42:47" ht="12.75">
      <c r="AP385" s="329">
        <f t="shared" si="30"/>
        <v>0.17213720617232342</v>
      </c>
      <c r="AQ385" s="324">
        <v>339</v>
      </c>
      <c r="AR385" s="443">
        <f t="shared" si="25"/>
        <v>0.1695</v>
      </c>
      <c r="AS385" s="444">
        <f t="shared" si="26"/>
        <v>0.0002637206172323409</v>
      </c>
      <c r="AT385" s="329">
        <f t="shared" si="27"/>
        <v>0.0026372061723234095</v>
      </c>
      <c r="AU385" s="329">
        <f t="shared" si="31"/>
        <v>0.17213720617232342</v>
      </c>
    </row>
    <row r="386" spans="42:47" ht="12.75">
      <c r="AP386" s="329">
        <f t="shared" si="30"/>
        <v>0.17269054187495125</v>
      </c>
      <c r="AQ386" s="324">
        <v>340</v>
      </c>
      <c r="AR386" s="443">
        <f t="shared" si="25"/>
        <v>0.17</v>
      </c>
      <c r="AS386" s="444">
        <f t="shared" si="26"/>
        <v>0.0002690541874951255</v>
      </c>
      <c r="AT386" s="329">
        <f t="shared" si="27"/>
        <v>0.002690541874951255</v>
      </c>
      <c r="AU386" s="329">
        <f t="shared" si="31"/>
        <v>0.17269054187495125</v>
      </c>
    </row>
    <row r="387" spans="42:47" ht="12.75">
      <c r="AP387" s="329">
        <f t="shared" si="30"/>
        <v>0.17324495503024345</v>
      </c>
      <c r="AQ387" s="324">
        <v>341</v>
      </c>
      <c r="AR387" s="443">
        <f t="shared" si="25"/>
        <v>0.1705</v>
      </c>
      <c r="AS387" s="444">
        <f t="shared" si="26"/>
        <v>0.000274495503024345</v>
      </c>
      <c r="AT387" s="329">
        <f t="shared" si="27"/>
        <v>0.0027449550302434495</v>
      </c>
      <c r="AU387" s="329">
        <f t="shared" si="31"/>
        <v>0.17324495503024345</v>
      </c>
    </row>
    <row r="388" spans="42:47" ht="12.75">
      <c r="AP388" s="329">
        <f t="shared" si="30"/>
        <v>0.17380046740418764</v>
      </c>
      <c r="AQ388" s="324">
        <v>342</v>
      </c>
      <c r="AR388" s="443">
        <f t="shared" si="25"/>
        <v>0.171</v>
      </c>
      <c r="AS388" s="444">
        <f t="shared" si="26"/>
        <v>0.0002800467404187633</v>
      </c>
      <c r="AT388" s="329">
        <f t="shared" si="27"/>
        <v>0.002800467404187633</v>
      </c>
      <c r="AU388" s="329">
        <f t="shared" si="31"/>
        <v>0.17380046740418764</v>
      </c>
    </row>
    <row r="389" spans="42:47" ht="12.75">
      <c r="AP389" s="329">
        <f t="shared" si="30"/>
        <v>0.17435710120247355</v>
      </c>
      <c r="AQ389" s="324">
        <v>343</v>
      </c>
      <c r="AR389" s="443">
        <f t="shared" si="25"/>
        <v>0.1715</v>
      </c>
      <c r="AS389" s="444">
        <f t="shared" si="26"/>
        <v>0.0002857101202473552</v>
      </c>
      <c r="AT389" s="329">
        <f t="shared" si="27"/>
        <v>0.002857101202473552</v>
      </c>
      <c r="AU389" s="329">
        <f t="shared" si="31"/>
        <v>0.17435710120247355</v>
      </c>
    </row>
    <row r="390" spans="42:47" ht="12.75">
      <c r="AP390" s="329">
        <f t="shared" si="30"/>
        <v>0.17491487907937567</v>
      </c>
      <c r="AQ390" s="324">
        <v>344</v>
      </c>
      <c r="AR390" s="443">
        <f t="shared" si="25"/>
        <v>0.17200000000000001</v>
      </c>
      <c r="AS390" s="444">
        <f t="shared" si="26"/>
        <v>0.0002914879079375655</v>
      </c>
      <c r="AT390" s="329">
        <f t="shared" si="27"/>
        <v>0.002914879079375655</v>
      </c>
      <c r="AU390" s="329">
        <f t="shared" si="31"/>
        <v>0.17491487907937567</v>
      </c>
    </row>
    <row r="391" spans="42:47" ht="12.75">
      <c r="AP391" s="329">
        <f t="shared" si="30"/>
        <v>0.1754738241468151</v>
      </c>
      <c r="AQ391" s="324">
        <v>345</v>
      </c>
      <c r="AR391" s="443">
        <f t="shared" si="25"/>
        <v>0.17250000000000001</v>
      </c>
      <c r="AS391" s="444">
        <f t="shared" si="26"/>
        <v>0.00029738241468150783</v>
      </c>
      <c r="AT391" s="329">
        <f t="shared" si="27"/>
        <v>0.0029738241468150782</v>
      </c>
      <c r="AU391" s="329">
        <f t="shared" si="31"/>
        <v>0.1754738241468151</v>
      </c>
    </row>
    <row r="392" spans="42:47" ht="12.75">
      <c r="AP392" s="329">
        <f t="shared" si="30"/>
        <v>0.17603395998360477</v>
      </c>
      <c r="AQ392" s="324">
        <v>346</v>
      </c>
      <c r="AR392" s="443">
        <f t="shared" si="25"/>
        <v>0.17300000000000001</v>
      </c>
      <c r="AS392" s="444">
        <f t="shared" si="26"/>
        <v>0.0003033959983604749</v>
      </c>
      <c r="AT392" s="329">
        <f t="shared" si="27"/>
        <v>0.003033959983604749</v>
      </c>
      <c r="AU392" s="329">
        <f t="shared" si="31"/>
        <v>0.17603395998360477</v>
      </c>
    </row>
    <row r="393" spans="42:47" ht="12.75">
      <c r="AP393" s="329">
        <f t="shared" si="30"/>
        <v>0.1765953106448812</v>
      </c>
      <c r="AQ393" s="324">
        <v>347</v>
      </c>
      <c r="AR393" s="443">
        <f t="shared" si="25"/>
        <v>0.17350000000000002</v>
      </c>
      <c r="AS393" s="444">
        <f t="shared" si="26"/>
        <v>0.00030953106448811975</v>
      </c>
      <c r="AT393" s="329">
        <f t="shared" si="27"/>
        <v>0.0030953106448811975</v>
      </c>
      <c r="AU393" s="329">
        <f t="shared" si="31"/>
        <v>0.1765953106448812</v>
      </c>
    </row>
    <row r="394" spans="42:47" ht="12.75">
      <c r="AP394" s="329">
        <f t="shared" si="30"/>
        <v>0.177157900671727</v>
      </c>
      <c r="AQ394" s="324">
        <v>348</v>
      </c>
      <c r="AR394" s="443">
        <f t="shared" si="25"/>
        <v>0.17400000000000002</v>
      </c>
      <c r="AS394" s="444">
        <f t="shared" si="26"/>
        <v>0.0003157900671726961</v>
      </c>
      <c r="AT394" s="329">
        <f t="shared" si="27"/>
        <v>0.003157900671726961</v>
      </c>
      <c r="AU394" s="329">
        <f t="shared" si="31"/>
        <v>0.177157900671727</v>
      </c>
    </row>
    <row r="395" spans="42:47" ht="12.75">
      <c r="AP395" s="329">
        <f t="shared" si="30"/>
        <v>0.17772175510098734</v>
      </c>
      <c r="AQ395" s="324">
        <v>349</v>
      </c>
      <c r="AR395" s="443">
        <f t="shared" si="25"/>
        <v>0.17450000000000002</v>
      </c>
      <c r="AS395" s="444">
        <f t="shared" si="26"/>
        <v>0.0003221755100987317</v>
      </c>
      <c r="AT395" s="329">
        <f t="shared" si="27"/>
        <v>0.0032217551009873172</v>
      </c>
      <c r="AU395" s="329">
        <f t="shared" si="31"/>
        <v>0.17772175510098734</v>
      </c>
    </row>
    <row r="396" spans="42:47" ht="12.75">
      <c r="AP396" s="329">
        <f t="shared" si="30"/>
        <v>0.1782868994752854</v>
      </c>
      <c r="AQ396" s="324">
        <v>350</v>
      </c>
      <c r="AR396" s="443">
        <f t="shared" si="25"/>
        <v>0.17500000000000002</v>
      </c>
      <c r="AS396" s="444">
        <f t="shared" si="26"/>
        <v>0.0003286899475285379</v>
      </c>
      <c r="AT396" s="329">
        <f t="shared" si="27"/>
        <v>0.003286899475285379</v>
      </c>
      <c r="AU396" s="329">
        <f t="shared" si="31"/>
        <v>0.1782868994752854</v>
      </c>
    </row>
    <row r="397" spans="42:47" ht="12.75">
      <c r="AP397" s="329">
        <f t="shared" si="30"/>
        <v>0.17885335985323947</v>
      </c>
      <c r="AQ397" s="324">
        <v>351</v>
      </c>
      <c r="AR397" s="443">
        <f t="shared" si="25"/>
        <v>0.17550000000000002</v>
      </c>
      <c r="AS397" s="444">
        <f t="shared" si="26"/>
        <v>0.00033533598532394627</v>
      </c>
      <c r="AT397" s="329">
        <f t="shared" si="27"/>
        <v>0.003353359853239463</v>
      </c>
      <c r="AU397" s="329">
        <f t="shared" si="31"/>
        <v>0.17885335985323947</v>
      </c>
    </row>
    <row r="398" spans="42:47" ht="12.75">
      <c r="AP398" s="329">
        <f t="shared" si="30"/>
        <v>0.1794211628198869</v>
      </c>
      <c r="AQ398" s="324">
        <v>352</v>
      </c>
      <c r="AR398" s="443">
        <f t="shared" si="25"/>
        <v>0.176</v>
      </c>
      <c r="AS398" s="444">
        <f t="shared" si="26"/>
        <v>0.0003421162819886901</v>
      </c>
      <c r="AT398" s="329">
        <f t="shared" si="27"/>
        <v>0.003421162819886901</v>
      </c>
      <c r="AU398" s="329">
        <f t="shared" si="31"/>
        <v>0.1794211628198869</v>
      </c>
    </row>
    <row r="399" spans="42:47" ht="12.75">
      <c r="AP399" s="329">
        <f t="shared" si="30"/>
        <v>0.1799903354973184</v>
      </c>
      <c r="AQ399" s="324">
        <v>353</v>
      </c>
      <c r="AR399" s="443">
        <f t="shared" si="25"/>
        <v>0.1765</v>
      </c>
      <c r="AS399" s="444">
        <f t="shared" si="26"/>
        <v>0.00034903354973184127</v>
      </c>
      <c r="AT399" s="329">
        <f t="shared" si="27"/>
        <v>0.003490335497318413</v>
      </c>
      <c r="AU399" s="329">
        <f t="shared" si="31"/>
        <v>0.1799903354973184</v>
      </c>
    </row>
    <row r="400" spans="42:47" ht="12.75">
      <c r="AP400" s="329">
        <f t="shared" si="30"/>
        <v>0.18056090555552726</v>
      </c>
      <c r="AQ400" s="324">
        <v>354</v>
      </c>
      <c r="AR400" s="443">
        <f t="shared" si="25"/>
        <v>0.177</v>
      </c>
      <c r="AS400" s="444">
        <f t="shared" si="26"/>
        <v>0.00035609055555272794</v>
      </c>
      <c r="AT400" s="329">
        <f t="shared" si="27"/>
        <v>0.003560905555527279</v>
      </c>
      <c r="AU400" s="329">
        <f t="shared" si="31"/>
        <v>0.18056090555552726</v>
      </c>
    </row>
    <row r="401" spans="42:47" ht="12.75">
      <c r="AP401" s="329">
        <f t="shared" si="30"/>
        <v>0.18113290122347772</v>
      </c>
      <c r="AQ401" s="324">
        <v>355</v>
      </c>
      <c r="AR401" s="443">
        <f t="shared" si="25"/>
        <v>0.1775</v>
      </c>
      <c r="AS401" s="444">
        <f t="shared" si="26"/>
        <v>0.00036329012234777286</v>
      </c>
      <c r="AT401" s="329">
        <f t="shared" si="27"/>
        <v>0.0036329012234777285</v>
      </c>
      <c r="AU401" s="329">
        <f t="shared" si="31"/>
        <v>0.18113290122347772</v>
      </c>
    </row>
    <row r="402" spans="42:47" ht="12.75">
      <c r="AP402" s="329">
        <f t="shared" si="30"/>
        <v>0.1817063513003969</v>
      </c>
      <c r="AQ402" s="324">
        <v>356</v>
      </c>
      <c r="AR402" s="443">
        <f t="shared" si="25"/>
        <v>0.178</v>
      </c>
      <c r="AS402" s="444">
        <f t="shared" si="26"/>
        <v>0.0003706351300396898</v>
      </c>
      <c r="AT402" s="329">
        <f t="shared" si="27"/>
        <v>0.003706351300396898</v>
      </c>
      <c r="AU402" s="329">
        <f t="shared" si="31"/>
        <v>0.1817063513003969</v>
      </c>
    </row>
    <row r="403" spans="42:47" ht="12.75">
      <c r="AP403" s="329">
        <f t="shared" si="30"/>
        <v>0.1822812851672949</v>
      </c>
      <c r="AQ403" s="324">
        <v>357</v>
      </c>
      <c r="AR403" s="443">
        <f t="shared" si="25"/>
        <v>0.1785</v>
      </c>
      <c r="AS403" s="444">
        <f t="shared" si="26"/>
        <v>0.00037812851672949067</v>
      </c>
      <c r="AT403" s="329">
        <f t="shared" si="27"/>
        <v>0.0037812851672949068</v>
      </c>
      <c r="AU403" s="329">
        <f t="shared" si="31"/>
        <v>0.1822812851672949</v>
      </c>
    </row>
    <row r="404" spans="42:47" ht="12.75">
      <c r="AP404" s="329">
        <f t="shared" si="30"/>
        <v>0.18285773279871764</v>
      </c>
      <c r="AQ404" s="324">
        <v>358</v>
      </c>
      <c r="AR404" s="443">
        <f t="shared" si="25"/>
        <v>0.179</v>
      </c>
      <c r="AS404" s="444">
        <f t="shared" si="26"/>
        <v>0.0003857732798717641</v>
      </c>
      <c r="AT404" s="329">
        <f t="shared" si="27"/>
        <v>0.003857732798717641</v>
      </c>
      <c r="AU404" s="329">
        <f t="shared" si="31"/>
        <v>0.18285773279871764</v>
      </c>
    </row>
    <row r="405" spans="42:47" ht="12.75">
      <c r="AP405" s="329">
        <f t="shared" si="30"/>
        <v>0.18343572477473696</v>
      </c>
      <c r="AQ405" s="324">
        <v>359</v>
      </c>
      <c r="AR405" s="443">
        <f t="shared" si="25"/>
        <v>0.1795</v>
      </c>
      <c r="AS405" s="444">
        <f t="shared" si="26"/>
        <v>0.0003935724774736983</v>
      </c>
      <c r="AT405" s="329">
        <f t="shared" si="27"/>
        <v>0.003935724774736983</v>
      </c>
      <c r="AU405" s="329">
        <f t="shared" si="31"/>
        <v>0.18343572477473696</v>
      </c>
    </row>
    <row r="406" spans="42:47" ht="12.75">
      <c r="AP406" s="329">
        <f t="shared" si="30"/>
        <v>0.18401529229318325</v>
      </c>
      <c r="AQ406" s="324">
        <v>360</v>
      </c>
      <c r="AR406" s="443">
        <f t="shared" si="25"/>
        <v>0.18</v>
      </c>
      <c r="AS406" s="444">
        <f t="shared" si="26"/>
        <v>0.00040152922931832504</v>
      </c>
      <c r="AT406" s="329">
        <f t="shared" si="27"/>
        <v>0.00401529229318325</v>
      </c>
      <c r="AU406" s="329">
        <f t="shared" si="31"/>
        <v>0.18401529229318325</v>
      </c>
    </row>
    <row r="407" spans="42:47" ht="12.75">
      <c r="AP407" s="329">
        <f t="shared" si="30"/>
        <v>0.18459646718212475</v>
      </c>
      <c r="AQ407" s="324">
        <v>361</v>
      </c>
      <c r="AR407" s="443">
        <f t="shared" si="25"/>
        <v>0.1805</v>
      </c>
      <c r="AS407" s="444">
        <f t="shared" si="26"/>
        <v>0.000409646718212474</v>
      </c>
      <c r="AT407" s="329">
        <f t="shared" si="27"/>
        <v>0.00409646718212474</v>
      </c>
      <c r="AU407" s="329">
        <f t="shared" si="31"/>
        <v>0.18459646718212475</v>
      </c>
    </row>
    <row r="408" spans="42:47" ht="12.75">
      <c r="AP408" s="329">
        <f t="shared" si="30"/>
        <v>0.18517928191259936</v>
      </c>
      <c r="AQ408" s="324">
        <v>362</v>
      </c>
      <c r="AR408" s="443">
        <f t="shared" si="25"/>
        <v>0.181</v>
      </c>
      <c r="AS408" s="444">
        <f t="shared" si="26"/>
        <v>0.00041792819125993695</v>
      </c>
      <c r="AT408" s="329">
        <f t="shared" si="27"/>
        <v>0.004179281912599369</v>
      </c>
      <c r="AU408" s="329">
        <f t="shared" si="31"/>
        <v>0.18517928191259936</v>
      </c>
    </row>
    <row r="409" spans="42:47" ht="12.75">
      <c r="AP409" s="329">
        <f t="shared" si="30"/>
        <v>0.18576376961160354</v>
      </c>
      <c r="AQ409" s="324">
        <v>363</v>
      </c>
      <c r="AR409" s="443">
        <f t="shared" si="25"/>
        <v>0.1815</v>
      </c>
      <c r="AS409" s="444">
        <f t="shared" si="26"/>
        <v>0.00042637696116035385</v>
      </c>
      <c r="AT409" s="329">
        <f t="shared" si="27"/>
        <v>0.004263769611603538</v>
      </c>
      <c r="AU409" s="329">
        <f t="shared" si="31"/>
        <v>0.18576376961160354</v>
      </c>
    </row>
    <row r="410" spans="42:47" ht="12.75">
      <c r="AP410" s="329">
        <f t="shared" si="30"/>
        <v>0.18634996407534338</v>
      </c>
      <c r="AQ410" s="324">
        <v>364</v>
      </c>
      <c r="AR410" s="443">
        <f t="shared" si="25"/>
        <v>0.182</v>
      </c>
      <c r="AS410" s="444">
        <f t="shared" si="26"/>
        <v>0.00043499640753433684</v>
      </c>
      <c r="AT410" s="329">
        <f t="shared" si="27"/>
        <v>0.004349964075343368</v>
      </c>
      <c r="AU410" s="329">
        <f t="shared" si="31"/>
        <v>0.18634996407534338</v>
      </c>
    </row>
    <row r="411" spans="42:47" ht="12.75">
      <c r="AP411" s="329">
        <f t="shared" si="30"/>
        <v>0.18693789978275363</v>
      </c>
      <c r="AQ411" s="324">
        <v>365</v>
      </c>
      <c r="AR411" s="443">
        <f t="shared" si="25"/>
        <v>0.1825</v>
      </c>
      <c r="AS411" s="444">
        <f t="shared" si="26"/>
        <v>0.0004437899782753635</v>
      </c>
      <c r="AT411" s="329">
        <f t="shared" si="27"/>
        <v>0.004437899782753635</v>
      </c>
      <c r="AU411" s="329">
        <f t="shared" si="31"/>
        <v>0.18693789978275363</v>
      </c>
    </row>
    <row r="412" spans="42:47" ht="12.75">
      <c r="AP412" s="329">
        <f t="shared" si="30"/>
        <v>0.1875276119092898</v>
      </c>
      <c r="AQ412" s="324">
        <v>366</v>
      </c>
      <c r="AR412" s="443">
        <f t="shared" si="25"/>
        <v>0.183</v>
      </c>
      <c r="AS412" s="444">
        <f t="shared" si="26"/>
        <v>0.00045276119092897894</v>
      </c>
      <c r="AT412" s="329">
        <f t="shared" si="27"/>
        <v>0.004527611909289789</v>
      </c>
      <c r="AU412" s="329">
        <f t="shared" si="31"/>
        <v>0.1875276119092898</v>
      </c>
    </row>
    <row r="413" spans="42:47" ht="12.75">
      <c r="AP413" s="329">
        <f t="shared" si="30"/>
        <v>0.1881191363409986</v>
      </c>
      <c r="AQ413" s="324">
        <v>367</v>
      </c>
      <c r="AR413" s="443">
        <f t="shared" si="25"/>
        <v>0.1835</v>
      </c>
      <c r="AS413" s="444">
        <f t="shared" si="26"/>
        <v>0.0004619136340998619</v>
      </c>
      <c r="AT413" s="329">
        <f t="shared" si="27"/>
        <v>0.004619136340998619</v>
      </c>
      <c r="AU413" s="329">
        <f t="shared" si="31"/>
        <v>0.1881191363409986</v>
      </c>
    </row>
    <row r="414" spans="42:47" ht="12.75">
      <c r="AP414" s="329">
        <f t="shared" si="30"/>
        <v>0.18871250968887315</v>
      </c>
      <c r="AQ414" s="324">
        <v>368</v>
      </c>
      <c r="AR414" s="443">
        <f t="shared" si="25"/>
        <v>0.184</v>
      </c>
      <c r="AS414" s="444">
        <f t="shared" si="26"/>
        <v>0.00047125096888731553</v>
      </c>
      <c r="AT414" s="329">
        <f t="shared" si="27"/>
        <v>0.004712509688873155</v>
      </c>
      <c r="AU414" s="329">
        <f t="shared" si="31"/>
        <v>0.18871250968887315</v>
      </c>
    </row>
    <row r="415" spans="42:47" ht="12.75">
      <c r="AP415" s="329">
        <f t="shared" si="30"/>
        <v>0.18930776930349755</v>
      </c>
      <c r="AQ415" s="324">
        <v>369</v>
      </c>
      <c r="AR415" s="443">
        <f t="shared" si="25"/>
        <v>0.1845</v>
      </c>
      <c r="AS415" s="444">
        <f t="shared" si="26"/>
        <v>0.00048077693034975457</v>
      </c>
      <c r="AT415" s="329">
        <f t="shared" si="27"/>
        <v>0.004807769303497546</v>
      </c>
      <c r="AU415" s="329">
        <f t="shared" si="31"/>
        <v>0.18930776930349755</v>
      </c>
    </row>
    <row r="416" spans="42:47" ht="12.75">
      <c r="AP416" s="329">
        <f t="shared" si="30"/>
        <v>0.18990495328998777</v>
      </c>
      <c r="AQ416" s="324">
        <v>370</v>
      </c>
      <c r="AR416" s="443">
        <f t="shared" si="25"/>
        <v>0.185</v>
      </c>
      <c r="AS416" s="444">
        <f t="shared" si="26"/>
        <v>0.0004904953289987781</v>
      </c>
      <c r="AT416" s="329">
        <f t="shared" si="27"/>
        <v>0.00490495328998778</v>
      </c>
      <c r="AU416" s="329">
        <f t="shared" si="31"/>
        <v>0.18990495328998777</v>
      </c>
    </row>
    <row r="417" spans="42:47" ht="12.75">
      <c r="AP417" s="329">
        <f t="shared" si="30"/>
        <v>0.19050410052323424</v>
      </c>
      <c r="AQ417" s="324">
        <v>371</v>
      </c>
      <c r="AR417" s="443">
        <f t="shared" si="25"/>
        <v>0.1855</v>
      </c>
      <c r="AS417" s="444">
        <f t="shared" si="26"/>
        <v>0.0005004100523234257</v>
      </c>
      <c r="AT417" s="329">
        <f t="shared" si="27"/>
        <v>0.005004100523234257</v>
      </c>
      <c r="AU417" s="329">
        <f t="shared" si="31"/>
        <v>0.19050410052323424</v>
      </c>
    </row>
    <row r="418" spans="42:47" ht="12.75">
      <c r="AP418" s="329">
        <f t="shared" si="30"/>
        <v>0.19110525066345224</v>
      </c>
      <c r="AQ418" s="324">
        <v>372</v>
      </c>
      <c r="AR418" s="443">
        <f t="shared" si="25"/>
        <v>0.186</v>
      </c>
      <c r="AS418" s="444">
        <f t="shared" si="26"/>
        <v>0.0005105250663452257</v>
      </c>
      <c r="AT418" s="329">
        <f t="shared" si="27"/>
        <v>0.005105250663452257</v>
      </c>
      <c r="AU418" s="329">
        <f t="shared" si="31"/>
        <v>0.19110525066345224</v>
      </c>
    </row>
    <row r="419" spans="42:47" ht="12.75">
      <c r="AP419" s="329">
        <f t="shared" si="30"/>
        <v>0.19170844417204655</v>
      </c>
      <c r="AQ419" s="324">
        <v>373</v>
      </c>
      <c r="AR419" s="443">
        <f t="shared" si="25"/>
        <v>0.1865</v>
      </c>
      <c r="AS419" s="444">
        <f t="shared" si="26"/>
        <v>0.0005208444172046559</v>
      </c>
      <c r="AT419" s="329">
        <f t="shared" si="27"/>
        <v>0.005208444172046559</v>
      </c>
      <c r="AU419" s="329">
        <f t="shared" si="31"/>
        <v>0.19170844417204655</v>
      </c>
    </row>
    <row r="420" spans="42:47" ht="12.75">
      <c r="AP420" s="329">
        <f t="shared" si="30"/>
        <v>0.19231372232779653</v>
      </c>
      <c r="AQ420" s="324">
        <v>374</v>
      </c>
      <c r="AR420" s="443">
        <f t="shared" si="25"/>
        <v>0.187</v>
      </c>
      <c r="AS420" s="444">
        <f t="shared" si="26"/>
        <v>0.000531372232779653</v>
      </c>
      <c r="AT420" s="329">
        <f t="shared" si="27"/>
        <v>0.005313722327796529</v>
      </c>
      <c r="AU420" s="329">
        <f t="shared" si="31"/>
        <v>0.19231372232779653</v>
      </c>
    </row>
    <row r="421" spans="42:47" ht="12.75">
      <c r="AP421" s="329">
        <f t="shared" si="30"/>
        <v>0.19292112724336818</v>
      </c>
      <c r="AQ421" s="324">
        <v>375</v>
      </c>
      <c r="AR421" s="443">
        <f t="shared" si="25"/>
        <v>0.1875</v>
      </c>
      <c r="AS421" s="444">
        <f t="shared" si="26"/>
        <v>0.0005421127243368189</v>
      </c>
      <c r="AT421" s="329">
        <f t="shared" si="27"/>
        <v>0.005421127243368189</v>
      </c>
      <c r="AU421" s="329">
        <f t="shared" si="31"/>
        <v>0.19292112724336818</v>
      </c>
    </row>
    <row r="422" spans="42:47" ht="12.75">
      <c r="AP422" s="329">
        <f t="shared" si="30"/>
        <v>0.19353070188215987</v>
      </c>
      <c r="AQ422" s="324">
        <v>376</v>
      </c>
      <c r="AR422" s="443">
        <f t="shared" si="25"/>
        <v>0.188</v>
      </c>
      <c r="AS422" s="444">
        <f t="shared" si="26"/>
        <v>0.0005530701882159858</v>
      </c>
      <c r="AT422" s="329">
        <f t="shared" si="27"/>
        <v>0.005530701882159858</v>
      </c>
      <c r="AU422" s="329">
        <f t="shared" si="31"/>
        <v>0.19353070188215987</v>
      </c>
    </row>
    <row r="423" spans="42:47" ht="12.75">
      <c r="AP423" s="329">
        <f t="shared" si="30"/>
        <v>0.19414249007548806</v>
      </c>
      <c r="AQ423" s="324">
        <v>377</v>
      </c>
      <c r="AR423" s="443">
        <f t="shared" si="25"/>
        <v>0.1885</v>
      </c>
      <c r="AS423" s="444">
        <f t="shared" si="26"/>
        <v>0.000564249007548807</v>
      </c>
      <c r="AT423" s="329">
        <f t="shared" si="27"/>
        <v>0.005642490075488071</v>
      </c>
      <c r="AU423" s="329">
        <f t="shared" si="31"/>
        <v>0.19414249007548806</v>
      </c>
    </row>
    <row r="424" spans="42:47" ht="12.75">
      <c r="AP424" s="329">
        <f t="shared" si="30"/>
        <v>0.19475653654012068</v>
      </c>
      <c r="AQ424" s="324">
        <v>378</v>
      </c>
      <c r="AR424" s="443">
        <f t="shared" si="25"/>
        <v>0.189</v>
      </c>
      <c r="AS424" s="444">
        <f t="shared" si="26"/>
        <v>0.0005756536540120682</v>
      </c>
      <c r="AT424" s="329">
        <f t="shared" si="27"/>
        <v>0.005756536540120682</v>
      </c>
      <c r="AU424" s="329">
        <f t="shared" si="31"/>
        <v>0.19475653654012068</v>
      </c>
    </row>
    <row r="425" spans="42:47" ht="12.75">
      <c r="AP425" s="329">
        <f t="shared" si="30"/>
        <v>0.1953728868961642</v>
      </c>
      <c r="AQ425" s="324">
        <v>379</v>
      </c>
      <c r="AR425" s="443">
        <f t="shared" si="25"/>
        <v>0.1895</v>
      </c>
      <c r="AS425" s="444">
        <f t="shared" si="26"/>
        <v>0.0005872886896164183</v>
      </c>
      <c r="AT425" s="329">
        <f t="shared" si="27"/>
        <v>0.005872886896164183</v>
      </c>
      <c r="AU425" s="329">
        <f t="shared" si="31"/>
        <v>0.1953728868961642</v>
      </c>
    </row>
    <row r="426" spans="42:47" ht="12.75">
      <c r="AP426" s="329">
        <f t="shared" si="30"/>
        <v>0.19599158768531236</v>
      </c>
      <c r="AQ426" s="324">
        <v>380</v>
      </c>
      <c r="AR426" s="443">
        <f t="shared" si="25"/>
        <v>0.19</v>
      </c>
      <c r="AS426" s="444">
        <f t="shared" si="26"/>
        <v>0.0005991587685312351</v>
      </c>
      <c r="AT426" s="329">
        <f t="shared" si="27"/>
        <v>0.005991587685312351</v>
      </c>
      <c r="AU426" s="329">
        <f t="shared" si="31"/>
        <v>0.19599158768531236</v>
      </c>
    </row>
    <row r="427" spans="42:47" ht="12.75">
      <c r="AP427" s="329">
        <f t="shared" si="30"/>
        <v>0.19661268638946355</v>
      </c>
      <c r="AQ427" s="324">
        <v>381</v>
      </c>
      <c r="AR427" s="443">
        <f t="shared" si="25"/>
        <v>0.1905</v>
      </c>
      <c r="AS427" s="444">
        <f t="shared" si="26"/>
        <v>0.0006112686389463552</v>
      </c>
      <c r="AT427" s="329">
        <f t="shared" si="27"/>
        <v>0.0061126863894635525</v>
      </c>
      <c r="AU427" s="329">
        <f t="shared" si="31"/>
        <v>0.19661268638946355</v>
      </c>
    </row>
    <row r="428" spans="42:47" ht="12.75">
      <c r="AP428" s="329">
        <f t="shared" si="30"/>
        <v>0.1972362314497141</v>
      </c>
      <c r="AQ428" s="324">
        <v>382</v>
      </c>
      <c r="AR428" s="443">
        <f t="shared" si="25"/>
        <v>0.191</v>
      </c>
      <c r="AS428" s="444">
        <f t="shared" si="26"/>
        <v>0.000623623144971411</v>
      </c>
      <c r="AT428" s="329">
        <f t="shared" si="27"/>
        <v>0.00623623144971411</v>
      </c>
      <c r="AU428" s="329">
        <f t="shared" si="31"/>
        <v>0.1972362314497141</v>
      </c>
    </row>
    <row r="429" spans="42:47" ht="12.75">
      <c r="AP429" s="329">
        <f t="shared" si="30"/>
        <v>0.1978622722857354</v>
      </c>
      <c r="AQ429" s="324">
        <v>383</v>
      </c>
      <c r="AR429" s="443">
        <f t="shared" si="25"/>
        <v>0.1915</v>
      </c>
      <c r="AS429" s="444">
        <f t="shared" si="26"/>
        <v>0.0006362272285735412</v>
      </c>
      <c r="AT429" s="329">
        <f t="shared" si="27"/>
        <v>0.006362272285735412</v>
      </c>
      <c r="AU429" s="329">
        <f t="shared" si="31"/>
        <v>0.1978622722857354</v>
      </c>
    </row>
    <row r="430" spans="42:47" ht="12.75">
      <c r="AP430" s="329">
        <f t="shared" si="30"/>
        <v>0.19849085931554244</v>
      </c>
      <c r="AQ430" s="324">
        <v>384</v>
      </c>
      <c r="AR430" s="443">
        <f aca="true" t="shared" si="32" ref="AR430:AR493">AQ430*$AQ$44</f>
        <v>0.192</v>
      </c>
      <c r="AS430" s="444">
        <f aca="true" t="shared" si="33" ref="AS430:AS493">IF($AS$28=1,0,$AS$36*(EXP($AS$37*AR430)-1))</f>
        <v>0.0006490859315542434</v>
      </c>
      <c r="AT430" s="329">
        <f aca="true" t="shared" si="34" ref="AT430:AT493">AS430*$AS$44</f>
        <v>0.006490859315542434</v>
      </c>
      <c r="AU430" s="329">
        <f t="shared" si="31"/>
        <v>0.19849085931554244</v>
      </c>
    </row>
    <row r="431" spans="42:47" ht="12.75">
      <c r="AP431" s="329">
        <f t="shared" si="30"/>
        <v>0.19912204397566163</v>
      </c>
      <c r="AQ431" s="324">
        <v>385</v>
      </c>
      <c r="AR431" s="443">
        <f t="shared" si="32"/>
        <v>0.1925</v>
      </c>
      <c r="AS431" s="444">
        <f t="shared" si="33"/>
        <v>0.0006622043975661627</v>
      </c>
      <c r="AT431" s="329">
        <f t="shared" si="34"/>
        <v>0.006622043975661627</v>
      </c>
      <c r="AU431" s="329">
        <f t="shared" si="31"/>
        <v>0.19912204397566163</v>
      </c>
    </row>
    <row r="432" spans="42:47" ht="12.75">
      <c r="AP432" s="329">
        <f t="shared" si="30"/>
        <v>0.1997558787417062</v>
      </c>
      <c r="AQ432" s="324">
        <v>386</v>
      </c>
      <c r="AR432" s="443">
        <f t="shared" si="32"/>
        <v>0.193</v>
      </c>
      <c r="AS432" s="444">
        <f t="shared" si="33"/>
        <v>0.000675587874170618</v>
      </c>
      <c r="AT432" s="329">
        <f t="shared" si="34"/>
        <v>0.00675587874170618</v>
      </c>
      <c r="AU432" s="329">
        <f t="shared" si="31"/>
        <v>0.1997558787417062</v>
      </c>
    </row>
    <row r="433" spans="42:47" ht="12.75">
      <c r="AP433" s="329">
        <f t="shared" si="30"/>
        <v>0.200392417149367</v>
      </c>
      <c r="AQ433" s="324">
        <v>387</v>
      </c>
      <c r="AR433" s="443">
        <f t="shared" si="32"/>
        <v>0.1935</v>
      </c>
      <c r="AS433" s="444">
        <f t="shared" si="33"/>
        <v>0.0006892417149366995</v>
      </c>
      <c r="AT433" s="329">
        <f t="shared" si="34"/>
        <v>0.006892417149366995</v>
      </c>
      <c r="AU433" s="329">
        <f t="shared" si="31"/>
        <v>0.200392417149367</v>
      </c>
    </row>
    <row r="434" spans="42:47" ht="12.75">
      <c r="AP434" s="329">
        <f t="shared" si="30"/>
        <v>0.20103171381582768</v>
      </c>
      <c r="AQ434" s="324">
        <v>388</v>
      </c>
      <c r="AR434" s="443">
        <f t="shared" si="32"/>
        <v>0.194</v>
      </c>
      <c r="AS434" s="444">
        <f t="shared" si="33"/>
        <v>0.0007031713815827678</v>
      </c>
      <c r="AT434" s="329">
        <f t="shared" si="34"/>
        <v>0.007031713815827678</v>
      </c>
      <c r="AU434" s="329">
        <f t="shared" si="31"/>
        <v>0.20103171381582768</v>
      </c>
    </row>
    <row r="435" spans="42:47" ht="12.75">
      <c r="AP435" s="329">
        <f t="shared" si="30"/>
        <v>0.20167382446161214</v>
      </c>
      <c r="AQ435" s="324">
        <v>389</v>
      </c>
      <c r="AR435" s="443">
        <f t="shared" si="32"/>
        <v>0.1945</v>
      </c>
      <c r="AS435" s="444">
        <f t="shared" si="33"/>
        <v>0.0007173824461612133</v>
      </c>
      <c r="AT435" s="329">
        <f t="shared" si="34"/>
        <v>0.007173824461612133</v>
      </c>
      <c r="AU435" s="329">
        <f t="shared" si="31"/>
        <v>0.20167382446161214</v>
      </c>
    </row>
    <row r="436" spans="42:47" ht="12.75">
      <c r="AP436" s="329">
        <f t="shared" si="30"/>
        <v>0.20231880593287352</v>
      </c>
      <c r="AQ436" s="324">
        <v>390</v>
      </c>
      <c r="AR436" s="443">
        <f t="shared" si="32"/>
        <v>0.195</v>
      </c>
      <c r="AS436" s="444">
        <f t="shared" si="33"/>
        <v>0.0007318805932873502</v>
      </c>
      <c r="AT436" s="329">
        <f t="shared" si="34"/>
        <v>0.007318805932873502</v>
      </c>
      <c r="AU436" s="329">
        <f t="shared" si="31"/>
        <v>0.20231880593287352</v>
      </c>
    </row>
    <row r="437" spans="42:47" ht="12.75">
      <c r="AP437" s="329">
        <f t="shared" si="30"/>
        <v>0.2029667162241334</v>
      </c>
      <c r="AQ437" s="324">
        <v>391</v>
      </c>
      <c r="AR437" s="443">
        <f t="shared" si="32"/>
        <v>0.1955</v>
      </c>
      <c r="AS437" s="444">
        <f t="shared" si="33"/>
        <v>0.0007466716224133394</v>
      </c>
      <c r="AT437" s="329">
        <f t="shared" si="34"/>
        <v>0.007466716224133394</v>
      </c>
      <c r="AU437" s="329">
        <f t="shared" si="31"/>
        <v>0.2029667162241334</v>
      </c>
    </row>
    <row r="438" spans="42:47" ht="12.75">
      <c r="AP438" s="329">
        <f t="shared" si="30"/>
        <v>0.2036176145014805</v>
      </c>
      <c r="AQ438" s="324">
        <v>392</v>
      </c>
      <c r="AR438" s="443">
        <f t="shared" si="32"/>
        <v>0.196</v>
      </c>
      <c r="AS438" s="444">
        <f t="shared" si="33"/>
        <v>0.0007617614501480484</v>
      </c>
      <c r="AT438" s="329">
        <f t="shared" si="34"/>
        <v>0.007617614501480484</v>
      </c>
      <c r="AU438" s="329">
        <f t="shared" si="31"/>
        <v>0.2036176145014805</v>
      </c>
    </row>
    <row r="439" spans="42:47" ht="12.75">
      <c r="AP439" s="329">
        <f t="shared" si="30"/>
        <v>0.20427156112623773</v>
      </c>
      <c r="AQ439" s="324">
        <v>393</v>
      </c>
      <c r="AR439" s="443">
        <f t="shared" si="32"/>
        <v>0.1965</v>
      </c>
      <c r="AS439" s="444">
        <f t="shared" si="33"/>
        <v>0.0007771561126237722</v>
      </c>
      <c r="AT439" s="329">
        <f t="shared" si="34"/>
        <v>0.007771561126237721</v>
      </c>
      <c r="AU439" s="329">
        <f t="shared" si="31"/>
        <v>0.20427156112623773</v>
      </c>
    </row>
    <row r="440" spans="42:47" ht="12.75">
      <c r="AP440" s="329">
        <f t="shared" si="30"/>
        <v>0.20492861767910767</v>
      </c>
      <c r="AQ440" s="324">
        <v>394</v>
      </c>
      <c r="AR440" s="443">
        <f t="shared" si="32"/>
        <v>0.197</v>
      </c>
      <c r="AS440" s="444">
        <f t="shared" si="33"/>
        <v>0.0007928617679107651</v>
      </c>
      <c r="AT440" s="329">
        <f t="shared" si="34"/>
        <v>0.007928617679107651</v>
      </c>
      <c r="AU440" s="329">
        <f t="shared" si="31"/>
        <v>0.20492861767910767</v>
      </c>
    </row>
    <row r="441" spans="42:47" ht="12.75">
      <c r="AP441" s="329">
        <f t="shared" si="30"/>
        <v>0.20558884698480553</v>
      </c>
      <c r="AQ441" s="324">
        <v>395</v>
      </c>
      <c r="AR441" s="443">
        <f t="shared" si="32"/>
        <v>0.1975</v>
      </c>
      <c r="AS441" s="444">
        <f t="shared" si="33"/>
        <v>0.000808884698480553</v>
      </c>
      <c r="AT441" s="329">
        <f t="shared" si="34"/>
        <v>0.008088846984805529</v>
      </c>
      <c r="AU441" s="329">
        <f t="shared" si="31"/>
        <v>0.20558884698480553</v>
      </c>
    </row>
    <row r="442" spans="42:47" ht="12.75">
      <c r="AP442" s="329">
        <f t="shared" si="30"/>
        <v>0.20625231313719006</v>
      </c>
      <c r="AQ442" s="324">
        <v>396</v>
      </c>
      <c r="AR442" s="443">
        <f t="shared" si="32"/>
        <v>0.198</v>
      </c>
      <c r="AS442" s="444">
        <f t="shared" si="33"/>
        <v>0.0008252313137190061</v>
      </c>
      <c r="AT442" s="329">
        <f t="shared" si="34"/>
        <v>0.008252313137190062</v>
      </c>
      <c r="AU442" s="329">
        <f t="shared" si="31"/>
        <v>0.20625231313719006</v>
      </c>
    </row>
    <row r="443" spans="42:47" ht="12.75">
      <c r="AP443" s="329">
        <f t="shared" si="30"/>
        <v>0.2069190815249018</v>
      </c>
      <c r="AQ443" s="324">
        <v>397</v>
      </c>
      <c r="AR443" s="443">
        <f t="shared" si="32"/>
        <v>0.1985</v>
      </c>
      <c r="AS443" s="444">
        <f t="shared" si="33"/>
        <v>0.0008419081524901785</v>
      </c>
      <c r="AT443" s="329">
        <f t="shared" si="34"/>
        <v>0.008419081524901785</v>
      </c>
      <c r="AU443" s="329">
        <f t="shared" si="31"/>
        <v>0.2069190815249018</v>
      </c>
    </row>
    <row r="444" spans="42:47" ht="12.75">
      <c r="AP444" s="329">
        <f t="shared" si="30"/>
        <v>0.2075892188575194</v>
      </c>
      <c r="AQ444" s="324">
        <v>398</v>
      </c>
      <c r="AR444" s="443">
        <f t="shared" si="32"/>
        <v>0.199</v>
      </c>
      <c r="AS444" s="444">
        <f t="shared" si="33"/>
        <v>0.0008589218857519388</v>
      </c>
      <c r="AT444" s="329">
        <f t="shared" si="34"/>
        <v>0.008589218857519388</v>
      </c>
      <c r="AU444" s="329">
        <f t="shared" si="31"/>
        <v>0.2075892188575194</v>
      </c>
    </row>
    <row r="445" spans="42:47" ht="12.75">
      <c r="AP445" s="329">
        <f t="shared" si="30"/>
        <v>0.20826279319224444</v>
      </c>
      <c r="AQ445" s="324">
        <v>399</v>
      </c>
      <c r="AR445" s="443">
        <f t="shared" si="32"/>
        <v>0.1995</v>
      </c>
      <c r="AS445" s="444">
        <f t="shared" si="33"/>
        <v>0.0008762793192244437</v>
      </c>
      <c r="AT445" s="329">
        <f t="shared" si="34"/>
        <v>0.008762793192244437</v>
      </c>
      <c r="AU445" s="329">
        <f t="shared" si="31"/>
        <v>0.20826279319224444</v>
      </c>
    </row>
    <row r="446" spans="42:47" ht="12.75">
      <c r="AP446" s="329">
        <f aca="true" t="shared" si="35" ref="AP446:AP509">AU446</f>
        <v>0.2089398739611252</v>
      </c>
      <c r="AQ446" s="324">
        <v>400</v>
      </c>
      <c r="AR446" s="443">
        <f t="shared" si="32"/>
        <v>0.2</v>
      </c>
      <c r="AS446" s="444">
        <f t="shared" si="33"/>
        <v>0.0008939873961125185</v>
      </c>
      <c r="AT446" s="329">
        <f t="shared" si="34"/>
        <v>0.008939873961125186</v>
      </c>
      <c r="AU446" s="329">
        <f aca="true" t="shared" si="36" ref="AU446:AU509">AR446+AT446</f>
        <v>0.2089398739611252</v>
      </c>
    </row>
    <row r="447" spans="42:47" ht="12.75">
      <c r="AP447" s="329">
        <f t="shared" si="35"/>
        <v>0.2096205319988303</v>
      </c>
      <c r="AQ447" s="324">
        <v>401</v>
      </c>
      <c r="AR447" s="443">
        <f t="shared" si="32"/>
        <v>0.2005</v>
      </c>
      <c r="AS447" s="444">
        <f t="shared" si="33"/>
        <v>0.0009120531998830291</v>
      </c>
      <c r="AT447" s="329">
        <f t="shared" si="34"/>
        <v>0.00912053199883029</v>
      </c>
      <c r="AU447" s="329">
        <f t="shared" si="36"/>
        <v>0.2096205319988303</v>
      </c>
    </row>
    <row r="448" spans="42:47" ht="12.75">
      <c r="AP448" s="329">
        <f t="shared" si="35"/>
        <v>0.21030483957098367</v>
      </c>
      <c r="AQ448" s="324">
        <v>402</v>
      </c>
      <c r="AR448" s="443">
        <f t="shared" si="32"/>
        <v>0.201</v>
      </c>
      <c r="AS448" s="444">
        <f t="shared" si="33"/>
        <v>0.0009304839570983662</v>
      </c>
      <c r="AT448" s="329">
        <f t="shared" si="34"/>
        <v>0.009304839570983662</v>
      </c>
      <c r="AU448" s="329">
        <f t="shared" si="36"/>
        <v>0.21030483957098367</v>
      </c>
    </row>
    <row r="449" spans="42:47" ht="12.75">
      <c r="AP449" s="329">
        <f t="shared" si="35"/>
        <v>0.2109928704030716</v>
      </c>
      <c r="AQ449" s="324">
        <v>403</v>
      </c>
      <c r="AR449" s="443">
        <f t="shared" si="32"/>
        <v>0.2015</v>
      </c>
      <c r="AS449" s="444">
        <f t="shared" si="33"/>
        <v>0.0009492870403071591</v>
      </c>
      <c r="AT449" s="329">
        <f t="shared" si="34"/>
        <v>0.00949287040307159</v>
      </c>
      <c r="AU449" s="329">
        <f t="shared" si="36"/>
        <v>0.2109928704030716</v>
      </c>
    </row>
    <row r="450" spans="42:47" ht="12.75">
      <c r="AP450" s="329">
        <f t="shared" si="35"/>
        <v>0.21168469970993406</v>
      </c>
      <c r="AQ450" s="324">
        <v>404</v>
      </c>
      <c r="AR450" s="443">
        <f t="shared" si="32"/>
        <v>0.202</v>
      </c>
      <c r="AS450" s="444">
        <f t="shared" si="33"/>
        <v>0.0009684699709934043</v>
      </c>
      <c r="AT450" s="329">
        <f t="shared" si="34"/>
        <v>0.009684699709934044</v>
      </c>
      <c r="AU450" s="329">
        <f t="shared" si="36"/>
        <v>0.21168469970993406</v>
      </c>
    </row>
    <row r="451" spans="42:47" ht="12.75">
      <c r="AP451" s="329">
        <f t="shared" si="35"/>
        <v>0.21238040422585155</v>
      </c>
      <c r="AQ451" s="324">
        <v>405</v>
      </c>
      <c r="AR451" s="443">
        <f t="shared" si="32"/>
        <v>0.2025</v>
      </c>
      <c r="AS451" s="444">
        <f t="shared" si="33"/>
        <v>0.0009880404225851536</v>
      </c>
      <c r="AT451" s="329">
        <f t="shared" si="34"/>
        <v>0.009880404225851536</v>
      </c>
      <c r="AU451" s="329">
        <f t="shared" si="36"/>
        <v>0.21238040422585155</v>
      </c>
    </row>
    <row r="452" spans="42:47" ht="12.75">
      <c r="AP452" s="329">
        <f t="shared" si="35"/>
        <v>0.21308006223523984</v>
      </c>
      <c r="AQ452" s="324">
        <v>406</v>
      </c>
      <c r="AR452" s="443">
        <f t="shared" si="32"/>
        <v>0.203</v>
      </c>
      <c r="AS452" s="444">
        <f t="shared" si="33"/>
        <v>0.0010080062235239835</v>
      </c>
      <c r="AT452" s="329">
        <f t="shared" si="34"/>
        <v>0.010080062235239835</v>
      </c>
      <c r="AU452" s="329">
        <f t="shared" si="36"/>
        <v>0.21308006223523984</v>
      </c>
    </row>
    <row r="453" spans="42:47" ht="12.75">
      <c r="AP453" s="329">
        <f t="shared" si="35"/>
        <v>0.21378375360396487</v>
      </c>
      <c r="AQ453" s="324">
        <v>407</v>
      </c>
      <c r="AR453" s="443">
        <f t="shared" si="32"/>
        <v>0.20350000000000001</v>
      </c>
      <c r="AS453" s="444">
        <f t="shared" si="33"/>
        <v>0.0010283753603964852</v>
      </c>
      <c r="AT453" s="329">
        <f t="shared" si="34"/>
        <v>0.010283753603964852</v>
      </c>
      <c r="AU453" s="329">
        <f t="shared" si="36"/>
        <v>0.21378375360396487</v>
      </c>
    </row>
    <row r="454" spans="42:47" ht="12.75">
      <c r="AP454" s="329">
        <f t="shared" si="35"/>
        <v>0.21449155981129</v>
      </c>
      <c r="AQ454" s="324">
        <v>408</v>
      </c>
      <c r="AR454" s="443">
        <f t="shared" si="32"/>
        <v>0.20400000000000001</v>
      </c>
      <c r="AS454" s="444">
        <f t="shared" si="33"/>
        <v>0.0010491559811289996</v>
      </c>
      <c r="AT454" s="329">
        <f t="shared" si="34"/>
        <v>0.010491559811289996</v>
      </c>
      <c r="AU454" s="329">
        <f t="shared" si="36"/>
        <v>0.21449155981129</v>
      </c>
    </row>
    <row r="455" spans="42:47" ht="12.75">
      <c r="AP455" s="329">
        <f t="shared" si="35"/>
        <v>0.215203563982469</v>
      </c>
      <c r="AQ455" s="324">
        <v>409</v>
      </c>
      <c r="AR455" s="443">
        <f t="shared" si="32"/>
        <v>0.20450000000000002</v>
      </c>
      <c r="AS455" s="444">
        <f t="shared" si="33"/>
        <v>0.0010703563982468987</v>
      </c>
      <c r="AT455" s="329">
        <f t="shared" si="34"/>
        <v>0.010703563982468987</v>
      </c>
      <c r="AU455" s="329">
        <f t="shared" si="36"/>
        <v>0.215203563982469</v>
      </c>
    </row>
    <row r="456" spans="42:47" ht="12.75">
      <c r="AP456" s="329">
        <f t="shared" si="35"/>
        <v>0.2159198509219971</v>
      </c>
      <c r="AQ456" s="324">
        <v>410</v>
      </c>
      <c r="AR456" s="443">
        <f t="shared" si="32"/>
        <v>0.20500000000000002</v>
      </c>
      <c r="AS456" s="444">
        <f t="shared" si="33"/>
        <v>0.0010919850921997075</v>
      </c>
      <c r="AT456" s="329">
        <f t="shared" si="34"/>
        <v>0.010919850921997074</v>
      </c>
      <c r="AU456" s="329">
        <f t="shared" si="36"/>
        <v>0.2159198509219971</v>
      </c>
    </row>
    <row r="457" spans="42:47" ht="12.75">
      <c r="AP457" s="329">
        <f t="shared" si="35"/>
        <v>0.2166405071475339</v>
      </c>
      <c r="AQ457" s="324">
        <v>411</v>
      </c>
      <c r="AR457" s="443">
        <f t="shared" si="32"/>
        <v>0.20550000000000002</v>
      </c>
      <c r="AS457" s="444">
        <f t="shared" si="33"/>
        <v>0.0011140507147533896</v>
      </c>
      <c r="AT457" s="329">
        <f t="shared" si="34"/>
        <v>0.011140507147533896</v>
      </c>
      <c r="AU457" s="329">
        <f t="shared" si="36"/>
        <v>0.2166405071475339</v>
      </c>
    </row>
    <row r="458" spans="42:47" ht="12.75">
      <c r="AP458" s="329">
        <f t="shared" si="35"/>
        <v>0.21736562092451184</v>
      </c>
      <c r="AQ458" s="324">
        <v>412</v>
      </c>
      <c r="AR458" s="443">
        <f t="shared" si="32"/>
        <v>0.20600000000000002</v>
      </c>
      <c r="AS458" s="444">
        <f t="shared" si="33"/>
        <v>0.0011365620924511806</v>
      </c>
      <c r="AT458" s="329">
        <f t="shared" si="34"/>
        <v>0.011365620924511807</v>
      </c>
      <c r="AU458" s="329">
        <f t="shared" si="36"/>
        <v>0.21736562092451184</v>
      </c>
    </row>
    <row r="459" spans="42:47" ht="12.75">
      <c r="AP459" s="329">
        <f t="shared" si="35"/>
        <v>0.2180952823014432</v>
      </c>
      <c r="AQ459" s="324">
        <v>413</v>
      </c>
      <c r="AR459" s="443">
        <f t="shared" si="32"/>
        <v>0.20650000000000002</v>
      </c>
      <c r="AS459" s="444">
        <f t="shared" si="33"/>
        <v>0.0011595282301443178</v>
      </c>
      <c r="AT459" s="329">
        <f t="shared" si="34"/>
        <v>0.011595282301443178</v>
      </c>
      <c r="AU459" s="329">
        <f t="shared" si="36"/>
        <v>0.2180952823014432</v>
      </c>
    </row>
    <row r="460" spans="42:47" ht="12.75">
      <c r="AP460" s="329">
        <f t="shared" si="35"/>
        <v>0.21882958314594095</v>
      </c>
      <c r="AQ460" s="324">
        <v>414</v>
      </c>
      <c r="AR460" s="443">
        <f t="shared" si="32"/>
        <v>0.20700000000000002</v>
      </c>
      <c r="AS460" s="444">
        <f t="shared" si="33"/>
        <v>0.001182958314594093</v>
      </c>
      <c r="AT460" s="329">
        <f t="shared" si="34"/>
        <v>0.01182958314594093</v>
      </c>
      <c r="AU460" s="329">
        <f t="shared" si="36"/>
        <v>0.21882958314594095</v>
      </c>
    </row>
    <row r="461" spans="42:47" ht="12.75">
      <c r="AP461" s="329">
        <f t="shared" si="35"/>
        <v>0.21956861718146695</v>
      </c>
      <c r="AQ461" s="324">
        <v>415</v>
      </c>
      <c r="AR461" s="443">
        <f t="shared" si="32"/>
        <v>0.20750000000000002</v>
      </c>
      <c r="AS461" s="444">
        <f t="shared" si="33"/>
        <v>0.0012068617181466938</v>
      </c>
      <c r="AT461" s="329">
        <f t="shared" si="34"/>
        <v>0.012068617181466939</v>
      </c>
      <c r="AU461" s="329">
        <f t="shared" si="36"/>
        <v>0.21956861718146695</v>
      </c>
    </row>
    <row r="462" spans="42:47" ht="12.75">
      <c r="AP462" s="329">
        <f t="shared" si="35"/>
        <v>0.2203124800248226</v>
      </c>
      <c r="AQ462" s="324">
        <v>416</v>
      </c>
      <c r="AR462" s="443">
        <f t="shared" si="32"/>
        <v>0.20800000000000002</v>
      </c>
      <c r="AS462" s="444">
        <f t="shared" si="33"/>
        <v>0.0012312480024822573</v>
      </c>
      <c r="AT462" s="329">
        <f t="shared" si="34"/>
        <v>0.012312480024822573</v>
      </c>
      <c r="AU462" s="329">
        <f t="shared" si="36"/>
        <v>0.2203124800248226</v>
      </c>
    </row>
    <row r="463" spans="42:47" ht="12.75">
      <c r="AP463" s="329">
        <f t="shared" si="35"/>
        <v>0.22106126922439673</v>
      </c>
      <c r="AQ463" s="324">
        <v>417</v>
      </c>
      <c r="AR463" s="443">
        <f t="shared" si="32"/>
        <v>0.2085</v>
      </c>
      <c r="AS463" s="444">
        <f t="shared" si="33"/>
        <v>0.0012561269224396728</v>
      </c>
      <c r="AT463" s="329">
        <f t="shared" si="34"/>
        <v>0.012561269224396729</v>
      </c>
      <c r="AU463" s="329">
        <f t="shared" si="36"/>
        <v>0.22106126922439673</v>
      </c>
    </row>
    <row r="464" spans="42:47" ht="12.75">
      <c r="AP464" s="329">
        <f t="shared" si="35"/>
        <v>0.22181508429918645</v>
      </c>
      <c r="AQ464" s="324">
        <v>418</v>
      </c>
      <c r="AR464" s="443">
        <f t="shared" si="32"/>
        <v>0.209</v>
      </c>
      <c r="AS464" s="444">
        <f t="shared" si="33"/>
        <v>0.0012815084299186463</v>
      </c>
      <c r="AT464" s="329">
        <f t="shared" si="34"/>
        <v>0.012815084299186463</v>
      </c>
      <c r="AU464" s="329">
        <f t="shared" si="36"/>
        <v>0.22181508429918645</v>
      </c>
    </row>
    <row r="465" spans="42:47" ht="12.75">
      <c r="AP465" s="329">
        <f t="shared" si="35"/>
        <v>0.22257402677860594</v>
      </c>
      <c r="AQ465" s="324">
        <v>419</v>
      </c>
      <c r="AR465" s="443">
        <f t="shared" si="32"/>
        <v>0.2095</v>
      </c>
      <c r="AS465" s="444">
        <f t="shared" si="33"/>
        <v>0.0013074026778605945</v>
      </c>
      <c r="AT465" s="329">
        <f t="shared" si="34"/>
        <v>0.013074026778605946</v>
      </c>
      <c r="AU465" s="329">
        <f t="shared" si="36"/>
        <v>0.22257402677860594</v>
      </c>
    </row>
    <row r="466" spans="42:47" ht="12.75">
      <c r="AP466" s="329">
        <f t="shared" si="35"/>
        <v>0.22333820024309955</v>
      </c>
      <c r="AQ466" s="324">
        <v>420</v>
      </c>
      <c r="AR466" s="443">
        <f t="shared" si="32"/>
        <v>0.21</v>
      </c>
      <c r="AS466" s="444">
        <f t="shared" si="33"/>
        <v>0.0013338200243099574</v>
      </c>
      <c r="AT466" s="329">
        <f t="shared" si="34"/>
        <v>0.013338200243099573</v>
      </c>
      <c r="AU466" s="329">
        <f t="shared" si="36"/>
        <v>0.22333820024309955</v>
      </c>
    </row>
    <row r="467" spans="42:47" ht="12.75">
      <c r="AP467" s="329">
        <f t="shared" si="35"/>
        <v>0.22410771036557545</v>
      </c>
      <c r="AQ467" s="324">
        <v>421</v>
      </c>
      <c r="AR467" s="443">
        <f t="shared" si="32"/>
        <v>0.2105</v>
      </c>
      <c r="AS467" s="444">
        <f t="shared" si="33"/>
        <v>0.0013607710365575458</v>
      </c>
      <c r="AT467" s="329">
        <f t="shared" si="34"/>
        <v>0.013607710365575457</v>
      </c>
      <c r="AU467" s="329">
        <f t="shared" si="36"/>
        <v>0.22410771036557545</v>
      </c>
    </row>
    <row r="468" spans="42:47" ht="12.75">
      <c r="AP468" s="329">
        <f t="shared" si="35"/>
        <v>0.22488266495367612</v>
      </c>
      <c r="AQ468" s="324">
        <v>422</v>
      </c>
      <c r="AR468" s="443">
        <f t="shared" si="32"/>
        <v>0.211</v>
      </c>
      <c r="AS468" s="444">
        <f t="shared" si="33"/>
        <v>0.0013882664953676132</v>
      </c>
      <c r="AT468" s="329">
        <f t="shared" si="34"/>
        <v>0.013882664953676132</v>
      </c>
      <c r="AU468" s="329">
        <f t="shared" si="36"/>
        <v>0.22488266495367612</v>
      </c>
    </row>
    <row r="469" spans="42:47" ht="12.75">
      <c r="AP469" s="329">
        <f t="shared" si="35"/>
        <v>0.22566317399290295</v>
      </c>
      <c r="AQ469" s="324">
        <v>423</v>
      </c>
      <c r="AR469" s="443">
        <f t="shared" si="32"/>
        <v>0.2115</v>
      </c>
      <c r="AS469" s="444">
        <f t="shared" si="33"/>
        <v>0.0014163173992902945</v>
      </c>
      <c r="AT469" s="329">
        <f t="shared" si="34"/>
        <v>0.014163173992902945</v>
      </c>
      <c r="AU469" s="329">
        <f t="shared" si="36"/>
        <v>0.22566317399290295</v>
      </c>
    </row>
    <row r="470" spans="42:47" ht="12.75">
      <c r="AP470" s="329">
        <f t="shared" si="35"/>
        <v>0.22644934969061178</v>
      </c>
      <c r="AQ470" s="324">
        <v>424</v>
      </c>
      <c r="AR470" s="443">
        <f t="shared" si="32"/>
        <v>0.212</v>
      </c>
      <c r="AS470" s="444">
        <f t="shared" si="33"/>
        <v>0.001444934969061178</v>
      </c>
      <c r="AT470" s="329">
        <f t="shared" si="34"/>
        <v>0.01444934969061178</v>
      </c>
      <c r="AU470" s="329">
        <f t="shared" si="36"/>
        <v>0.22644934969061178</v>
      </c>
    </row>
    <row r="471" spans="42:47" ht="12.75">
      <c r="AP471" s="329">
        <f t="shared" si="35"/>
        <v>0.22724130652089738</v>
      </c>
      <c r="AQ471" s="324">
        <v>425</v>
      </c>
      <c r="AR471" s="443">
        <f t="shared" si="32"/>
        <v>0.2125</v>
      </c>
      <c r="AS471" s="444">
        <f t="shared" si="33"/>
        <v>0.0014741306520897402</v>
      </c>
      <c r="AT471" s="329">
        <f t="shared" si="34"/>
        <v>0.014741306520897402</v>
      </c>
      <c r="AU471" s="329">
        <f t="shared" si="36"/>
        <v>0.22724130652089738</v>
      </c>
    </row>
    <row r="472" spans="42:47" ht="12.75">
      <c r="AP472" s="329">
        <f t="shared" si="35"/>
        <v>0.22803916127038476</v>
      </c>
      <c r="AQ472" s="324">
        <v>426</v>
      </c>
      <c r="AR472" s="443">
        <f t="shared" si="32"/>
        <v>0.213</v>
      </c>
      <c r="AS472" s="444">
        <f t="shared" si="33"/>
        <v>0.0015039161270384758</v>
      </c>
      <c r="AT472" s="329">
        <f t="shared" si="34"/>
        <v>0.015039161270384759</v>
      </c>
      <c r="AU472" s="329">
        <f t="shared" si="36"/>
        <v>0.22803916127038476</v>
      </c>
    </row>
    <row r="473" spans="42:47" ht="12.75">
      <c r="AP473" s="329">
        <f t="shared" si="35"/>
        <v>0.22884303308494508</v>
      </c>
      <c r="AQ473" s="324">
        <v>427</v>
      </c>
      <c r="AR473" s="443">
        <f t="shared" si="32"/>
        <v>0.2135</v>
      </c>
      <c r="AS473" s="444">
        <f t="shared" si="33"/>
        <v>0.0015343033084945091</v>
      </c>
      <c r="AT473" s="329">
        <f t="shared" si="34"/>
        <v>0.015343033084945092</v>
      </c>
      <c r="AU473" s="329">
        <f t="shared" si="36"/>
        <v>0.22884303308494508</v>
      </c>
    </row>
    <row r="474" spans="42:47" ht="12.75">
      <c r="AP474" s="329">
        <f t="shared" si="35"/>
        <v>0.22965304351735594</v>
      </c>
      <c r="AQ474" s="324">
        <v>428</v>
      </c>
      <c r="AR474" s="443">
        <f t="shared" si="32"/>
        <v>0.214</v>
      </c>
      <c r="AS474" s="444">
        <f t="shared" si="33"/>
        <v>0.0015653043517355931</v>
      </c>
      <c r="AT474" s="329">
        <f t="shared" si="34"/>
        <v>0.01565304351735593</v>
      </c>
      <c r="AU474" s="329">
        <f t="shared" si="36"/>
        <v>0.22965304351735594</v>
      </c>
    </row>
    <row r="475" spans="42:47" ht="12.75">
      <c r="AP475" s="329">
        <f t="shared" si="35"/>
        <v>0.2304693165759237</v>
      </c>
      <c r="AQ475" s="324">
        <v>429</v>
      </c>
      <c r="AR475" s="443">
        <f t="shared" si="32"/>
        <v>0.2145</v>
      </c>
      <c r="AS475" s="444">
        <f t="shared" si="33"/>
        <v>0.0015969316575923718</v>
      </c>
      <c r="AT475" s="329">
        <f t="shared" si="34"/>
        <v>0.01596931657592372</v>
      </c>
      <c r="AU475" s="329">
        <f t="shared" si="36"/>
        <v>0.2304693165759237</v>
      </c>
    </row>
    <row r="476" spans="42:47" ht="12.75">
      <c r="AP476" s="329">
        <f t="shared" si="35"/>
        <v>0.23129197877408894</v>
      </c>
      <c r="AQ476" s="324">
        <v>430</v>
      </c>
      <c r="AR476" s="443">
        <f t="shared" si="32"/>
        <v>0.215</v>
      </c>
      <c r="AS476" s="444">
        <f t="shared" si="33"/>
        <v>0.0016291978774088934</v>
      </c>
      <c r="AT476" s="329">
        <f t="shared" si="34"/>
        <v>0.016291978774088934</v>
      </c>
      <c r="AU476" s="329">
        <f t="shared" si="36"/>
        <v>0.23129197877408894</v>
      </c>
    </row>
    <row r="477" spans="42:47" ht="12.75">
      <c r="AP477" s="329">
        <f t="shared" si="35"/>
        <v>0.23212115918103307</v>
      </c>
      <c r="AQ477" s="324">
        <v>431</v>
      </c>
      <c r="AR477" s="443">
        <f t="shared" si="32"/>
        <v>0.2155</v>
      </c>
      <c r="AS477" s="444">
        <f t="shared" si="33"/>
        <v>0.0016621159181033065</v>
      </c>
      <c r="AT477" s="329">
        <f t="shared" si="34"/>
        <v>0.016621159181033067</v>
      </c>
      <c r="AU477" s="329">
        <f t="shared" si="36"/>
        <v>0.23212115918103307</v>
      </c>
    </row>
    <row r="478" spans="42:47" ht="12.75">
      <c r="AP478" s="329">
        <f t="shared" si="35"/>
        <v>0.23295698947330806</v>
      </c>
      <c r="AQ478" s="324">
        <v>432</v>
      </c>
      <c r="AR478" s="443">
        <f t="shared" si="32"/>
        <v>0.216</v>
      </c>
      <c r="AS478" s="444">
        <f t="shared" si="33"/>
        <v>0.0016956989473308052</v>
      </c>
      <c r="AT478" s="329">
        <f t="shared" si="34"/>
        <v>0.01695698947330805</v>
      </c>
      <c r="AU478" s="329">
        <f t="shared" si="36"/>
        <v>0.23295698947330806</v>
      </c>
    </row>
    <row r="479" spans="42:47" ht="12.75">
      <c r="AP479" s="329">
        <f t="shared" si="35"/>
        <v>0.23379960398750854</v>
      </c>
      <c r="AQ479" s="324">
        <v>433</v>
      </c>
      <c r="AR479" s="443">
        <f t="shared" si="32"/>
        <v>0.2165</v>
      </c>
      <c r="AS479" s="444">
        <f t="shared" si="33"/>
        <v>0.001729960398750854</v>
      </c>
      <c r="AT479" s="329">
        <f t="shared" si="34"/>
        <v>0.01729960398750854</v>
      </c>
      <c r="AU479" s="329">
        <f t="shared" si="36"/>
        <v>0.23379960398750854</v>
      </c>
    </row>
    <row r="480" spans="42:47" ht="12.75">
      <c r="AP480" s="329">
        <f t="shared" si="35"/>
        <v>0.2346491397740085</v>
      </c>
      <c r="AQ480" s="324">
        <v>434</v>
      </c>
      <c r="AR480" s="443">
        <f t="shared" si="32"/>
        <v>0.217</v>
      </c>
      <c r="AS480" s="444">
        <f t="shared" si="33"/>
        <v>0.0017649139774008494</v>
      </c>
      <c r="AT480" s="329">
        <f t="shared" si="34"/>
        <v>0.017649139774008494</v>
      </c>
      <c r="AU480" s="329">
        <f t="shared" si="36"/>
        <v>0.2346491397740085</v>
      </c>
    </row>
    <row r="481" spans="42:47" ht="12.75">
      <c r="AP481" s="329">
        <f t="shared" si="35"/>
        <v>0.23550573665178304</v>
      </c>
      <c r="AQ481" s="324">
        <v>435</v>
      </c>
      <c r="AR481" s="443">
        <f t="shared" si="32"/>
        <v>0.2175</v>
      </c>
      <c r="AS481" s="444">
        <f t="shared" si="33"/>
        <v>0.0018005736651783052</v>
      </c>
      <c r="AT481" s="329">
        <f t="shared" si="34"/>
        <v>0.018005736651783052</v>
      </c>
      <c r="AU481" s="329">
        <f t="shared" si="36"/>
        <v>0.23550573665178304</v>
      </c>
    </row>
    <row r="482" spans="42:47" ht="12.75">
      <c r="AP482" s="329">
        <f t="shared" si="35"/>
        <v>0.23636953726433804</v>
      </c>
      <c r="AQ482" s="324">
        <v>436</v>
      </c>
      <c r="AR482" s="443">
        <f t="shared" si="32"/>
        <v>0.218</v>
      </c>
      <c r="AS482" s="444">
        <f t="shared" si="33"/>
        <v>0.0018369537264338047</v>
      </c>
      <c r="AT482" s="329">
        <f t="shared" si="34"/>
        <v>0.018369537264338046</v>
      </c>
      <c r="AU482" s="329">
        <f t="shared" si="36"/>
        <v>0.23636953726433804</v>
      </c>
    </row>
    <row r="483" spans="42:47" ht="12.75">
      <c r="AP483" s="329">
        <f t="shared" si="35"/>
        <v>0.23724068713676918</v>
      </c>
      <c r="AQ483" s="324">
        <v>437</v>
      </c>
      <c r="AR483" s="443">
        <f t="shared" si="32"/>
        <v>0.2185</v>
      </c>
      <c r="AS483" s="444">
        <f t="shared" si="33"/>
        <v>0.0018740687136769175</v>
      </c>
      <c r="AT483" s="329">
        <f t="shared" si="34"/>
        <v>0.018740687136769175</v>
      </c>
      <c r="AU483" s="329">
        <f t="shared" si="36"/>
        <v>0.23724068713676918</v>
      </c>
    </row>
    <row r="484" spans="42:47" ht="12.75">
      <c r="AP484" s="329">
        <f t="shared" si="35"/>
        <v>0.23811933473397418</v>
      </c>
      <c r="AQ484" s="324">
        <v>438</v>
      </c>
      <c r="AR484" s="443">
        <f t="shared" si="32"/>
        <v>0.219</v>
      </c>
      <c r="AS484" s="444">
        <f t="shared" si="33"/>
        <v>0.001911933473397417</v>
      </c>
      <c r="AT484" s="329">
        <f t="shared" si="34"/>
        <v>0.019119334733974168</v>
      </c>
      <c r="AU484" s="329">
        <f t="shared" si="36"/>
        <v>0.23811933473397418</v>
      </c>
    </row>
    <row r="485" spans="42:47" ht="12.75">
      <c r="AP485" s="329">
        <f t="shared" si="35"/>
        <v>0.23900563152004062</v>
      </c>
      <c r="AQ485" s="324">
        <v>439</v>
      </c>
      <c r="AR485" s="443">
        <f t="shared" si="32"/>
        <v>0.2195</v>
      </c>
      <c r="AS485" s="444">
        <f t="shared" si="33"/>
        <v>0.0019505631520040615</v>
      </c>
      <c r="AT485" s="329">
        <f t="shared" si="34"/>
        <v>0.019505631520040614</v>
      </c>
      <c r="AU485" s="329">
        <f t="shared" si="36"/>
        <v>0.23900563152004062</v>
      </c>
    </row>
    <row r="486" spans="42:47" ht="12.75">
      <c r="AP486" s="329">
        <f t="shared" si="35"/>
        <v>0.23989973201883366</v>
      </c>
      <c r="AQ486" s="324">
        <v>440</v>
      </c>
      <c r="AR486" s="443">
        <f t="shared" si="32"/>
        <v>0.22</v>
      </c>
      <c r="AS486" s="444">
        <f t="shared" si="33"/>
        <v>0.0019899732018833667</v>
      </c>
      <c r="AT486" s="329">
        <f t="shared" si="34"/>
        <v>0.019899732018833667</v>
      </c>
      <c r="AU486" s="329">
        <f t="shared" si="36"/>
        <v>0.23989973201883366</v>
      </c>
    </row>
    <row r="487" spans="42:47" ht="12.75">
      <c r="AP487" s="329">
        <f t="shared" si="35"/>
        <v>0.24080179387580752</v>
      </c>
      <c r="AQ487" s="324">
        <v>441</v>
      </c>
      <c r="AR487" s="443">
        <f t="shared" si="32"/>
        <v>0.2205</v>
      </c>
      <c r="AS487" s="444">
        <f t="shared" si="33"/>
        <v>0.002030179387580752</v>
      </c>
      <c r="AT487" s="329">
        <f t="shared" si="34"/>
        <v>0.02030179387580752</v>
      </c>
      <c r="AU487" s="329">
        <f t="shared" si="36"/>
        <v>0.24080179387580752</v>
      </c>
    </row>
    <row r="488" spans="42:47" ht="12.75">
      <c r="AP488" s="329">
        <f t="shared" si="35"/>
        <v>0.24171197792106588</v>
      </c>
      <c r="AQ488" s="324">
        <v>442</v>
      </c>
      <c r="AR488" s="443">
        <f t="shared" si="32"/>
        <v>0.221</v>
      </c>
      <c r="AS488" s="444">
        <f t="shared" si="33"/>
        <v>0.002071197792106589</v>
      </c>
      <c r="AT488" s="329">
        <f t="shared" si="34"/>
        <v>0.02071197792106589</v>
      </c>
      <c r="AU488" s="329">
        <f t="shared" si="36"/>
        <v>0.24171197792106588</v>
      </c>
    </row>
    <row r="489" spans="42:47" ht="12.75">
      <c r="AP489" s="329">
        <f t="shared" si="35"/>
        <v>0.24263044823369606</v>
      </c>
      <c r="AQ489" s="324">
        <v>443</v>
      </c>
      <c r="AR489" s="443">
        <f t="shared" si="32"/>
        <v>0.2215</v>
      </c>
      <c r="AS489" s="444">
        <f t="shared" si="33"/>
        <v>0.002113044823369607</v>
      </c>
      <c r="AT489" s="329">
        <f t="shared" si="34"/>
        <v>0.02113044823369607</v>
      </c>
      <c r="AU489" s="329">
        <f t="shared" si="36"/>
        <v>0.24263044823369606</v>
      </c>
    </row>
    <row r="490" spans="42:47" ht="12.75">
      <c r="AP490" s="329">
        <f t="shared" si="35"/>
        <v>0.24355737220740284</v>
      </c>
      <c r="AQ490" s="324">
        <v>444</v>
      </c>
      <c r="AR490" s="443">
        <f t="shared" si="32"/>
        <v>0.222</v>
      </c>
      <c r="AS490" s="444">
        <f t="shared" si="33"/>
        <v>0.0021557372207402833</v>
      </c>
      <c r="AT490" s="329">
        <f t="shared" si="34"/>
        <v>0.021557372207402833</v>
      </c>
      <c r="AU490" s="329">
        <f t="shared" si="36"/>
        <v>0.24355737220740284</v>
      </c>
    </row>
    <row r="491" spans="42:47" ht="12.75">
      <c r="AP491" s="329">
        <f t="shared" si="35"/>
        <v>0.244492920617468</v>
      </c>
      <c r="AQ491" s="324">
        <v>445</v>
      </c>
      <c r="AR491" s="443">
        <f t="shared" si="32"/>
        <v>0.2225</v>
      </c>
      <c r="AS491" s="444">
        <f t="shared" si="33"/>
        <v>0.0021992920617467985</v>
      </c>
      <c r="AT491" s="329">
        <f t="shared" si="34"/>
        <v>0.021992920617467986</v>
      </c>
      <c r="AU491" s="329">
        <f t="shared" si="36"/>
        <v>0.244492920617468</v>
      </c>
    </row>
    <row r="492" spans="42:47" ht="12.75">
      <c r="AP492" s="329">
        <f t="shared" si="35"/>
        <v>0.245437267689063</v>
      </c>
      <c r="AQ492" s="324">
        <v>446</v>
      </c>
      <c r="AR492" s="443">
        <f t="shared" si="32"/>
        <v>0.223</v>
      </c>
      <c r="AS492" s="444">
        <f t="shared" si="33"/>
        <v>0.0022437267689062977</v>
      </c>
      <c r="AT492" s="329">
        <f t="shared" si="34"/>
        <v>0.022437267689062977</v>
      </c>
      <c r="AU492" s="329">
        <f t="shared" si="36"/>
        <v>0.245437267689063</v>
      </c>
    </row>
    <row r="493" spans="42:47" ht="12.75">
      <c r="AP493" s="329">
        <f t="shared" si="35"/>
        <v>0.24639059116694115</v>
      </c>
      <c r="AQ493" s="324">
        <v>447</v>
      </c>
      <c r="AR493" s="443">
        <f t="shared" si="32"/>
        <v>0.2235</v>
      </c>
      <c r="AS493" s="444">
        <f t="shared" si="33"/>
        <v>0.002289059116694115</v>
      </c>
      <c r="AT493" s="329">
        <f t="shared" si="34"/>
        <v>0.02289059116694115</v>
      </c>
      <c r="AU493" s="329">
        <f t="shared" si="36"/>
        <v>0.24639059116694115</v>
      </c>
    </row>
    <row r="494" spans="42:47" ht="12.75">
      <c r="AP494" s="329">
        <f t="shared" si="35"/>
        <v>0.2473530723865381</v>
      </c>
      <c r="AQ494" s="324">
        <v>448</v>
      </c>
      <c r="AR494" s="443">
        <f aca="true" t="shared" si="37" ref="AR494:AR557">AQ494*$AQ$44</f>
        <v>0.224</v>
      </c>
      <c r="AS494" s="444">
        <f aca="true" t="shared" si="38" ref="AS494:AS557">IF($AS$28=1,0,$AS$36*(EXP($AS$37*AR494)-1))</f>
        <v>0.002335307238653809</v>
      </c>
      <c r="AT494" s="329">
        <f aca="true" t="shared" si="39" ref="AT494:AT557">AS494*$AS$44</f>
        <v>0.02335307238653809</v>
      </c>
      <c r="AU494" s="329">
        <f t="shared" si="36"/>
        <v>0.2473530723865381</v>
      </c>
    </row>
    <row r="495" spans="42:47" ht="12.75">
      <c r="AP495" s="329">
        <f t="shared" si="35"/>
        <v>0.24832489634650806</v>
      </c>
      <c r="AQ495" s="324">
        <v>449</v>
      </c>
      <c r="AR495" s="443">
        <f t="shared" si="37"/>
        <v>0.2245</v>
      </c>
      <c r="AS495" s="444">
        <f t="shared" si="38"/>
        <v>0.002382489634650806</v>
      </c>
      <c r="AT495" s="329">
        <f t="shared" si="39"/>
        <v>0.02382489634650806</v>
      </c>
      <c r="AU495" s="329">
        <f t="shared" si="36"/>
        <v>0.24832489634650806</v>
      </c>
    </row>
    <row r="496" spans="42:47" ht="12.75">
      <c r="AP496" s="329">
        <f t="shared" si="35"/>
        <v>0.24930625178272614</v>
      </c>
      <c r="AQ496" s="324">
        <v>450</v>
      </c>
      <c r="AR496" s="443">
        <f t="shared" si="37"/>
        <v>0.225</v>
      </c>
      <c r="AS496" s="444">
        <f t="shared" si="38"/>
        <v>0.002430625178272615</v>
      </c>
      <c r="AT496" s="329">
        <f t="shared" si="39"/>
        <v>0.02430625178272615</v>
      </c>
      <c r="AU496" s="329">
        <f t="shared" si="36"/>
        <v>0.24930625178272614</v>
      </c>
    </row>
    <row r="497" spans="42:47" ht="12.75">
      <c r="AP497" s="329">
        <f t="shared" si="35"/>
        <v>0.250297331243785</v>
      </c>
      <c r="AQ497" s="324">
        <v>451</v>
      </c>
      <c r="AR497" s="443">
        <f t="shared" si="37"/>
        <v>0.2255</v>
      </c>
      <c r="AS497" s="444">
        <f t="shared" si="38"/>
        <v>0.002479733124378501</v>
      </c>
      <c r="AT497" s="329">
        <f t="shared" si="39"/>
        <v>0.024797331243785012</v>
      </c>
      <c r="AU497" s="329">
        <f t="shared" si="36"/>
        <v>0.250297331243785</v>
      </c>
    </row>
    <row r="498" spans="42:47" ht="12.75">
      <c r="AP498" s="329">
        <f t="shared" si="35"/>
        <v>0.2512983311680169</v>
      </c>
      <c r="AQ498" s="324">
        <v>452</v>
      </c>
      <c r="AR498" s="443">
        <f t="shared" si="37"/>
        <v>0.226</v>
      </c>
      <c r="AS498" s="444">
        <f t="shared" si="38"/>
        <v>0.0025298331168016924</v>
      </c>
      <c r="AT498" s="329">
        <f t="shared" si="39"/>
        <v>0.025298331168016924</v>
      </c>
      <c r="AU498" s="329">
        <f t="shared" si="36"/>
        <v>0.2512983311680169</v>
      </c>
    </row>
    <row r="499" spans="42:47" ht="12.75">
      <c r="AP499" s="329">
        <f t="shared" si="35"/>
        <v>0.2523094519620716</v>
      </c>
      <c r="AQ499" s="324">
        <v>453</v>
      </c>
      <c r="AR499" s="443">
        <f t="shared" si="37"/>
        <v>0.2265</v>
      </c>
      <c r="AS499" s="444">
        <f t="shared" si="38"/>
        <v>0.0025809451962071576</v>
      </c>
      <c r="AT499" s="329">
        <f t="shared" si="39"/>
        <v>0.025809451962071576</v>
      </c>
      <c r="AU499" s="329">
        <f t="shared" si="36"/>
        <v>0.2523094519620716</v>
      </c>
    </row>
    <row r="500" spans="42:47" ht="12.75">
      <c r="AP500" s="329">
        <f t="shared" si="35"/>
        <v>0.25333089808108167</v>
      </c>
      <c r="AQ500" s="324">
        <v>454</v>
      </c>
      <c r="AR500" s="443">
        <f t="shared" si="37"/>
        <v>0.227</v>
      </c>
      <c r="AS500" s="444">
        <f t="shared" si="38"/>
        <v>0.0026330898081081675</v>
      </c>
      <c r="AT500" s="329">
        <f t="shared" si="39"/>
        <v>0.026330898081081675</v>
      </c>
      <c r="AU500" s="329">
        <f t="shared" si="36"/>
        <v>0.25333089808108167</v>
      </c>
    </row>
    <row r="501" spans="42:47" ht="12.75">
      <c r="AP501" s="329">
        <f t="shared" si="35"/>
        <v>0.25436287811044755</v>
      </c>
      <c r="AQ501" s="324">
        <v>455</v>
      </c>
      <c r="AR501" s="443">
        <f t="shared" si="37"/>
        <v>0.2275</v>
      </c>
      <c r="AS501" s="444">
        <f t="shared" si="38"/>
        <v>0.002686287811044752</v>
      </c>
      <c r="AT501" s="329">
        <f t="shared" si="39"/>
        <v>0.02686287811044752</v>
      </c>
      <c r="AU501" s="329">
        <f t="shared" si="36"/>
        <v>0.25436287811044755</v>
      </c>
    </row>
    <row r="502" spans="42:47" ht="12.75">
      <c r="AP502" s="329">
        <f t="shared" si="35"/>
        <v>0.2554056048492741</v>
      </c>
      <c r="AQ502" s="324">
        <v>456</v>
      </c>
      <c r="AR502" s="443">
        <f t="shared" si="37"/>
        <v>0.228</v>
      </c>
      <c r="AS502" s="444">
        <f t="shared" si="38"/>
        <v>0.0027405604849274085</v>
      </c>
      <c r="AT502" s="329">
        <f t="shared" si="39"/>
        <v>0.027405604849274085</v>
      </c>
      <c r="AU502" s="329">
        <f t="shared" si="36"/>
        <v>0.2554056048492741</v>
      </c>
    </row>
    <row r="503" spans="42:47" ht="12.75">
      <c r="AP503" s="329">
        <f t="shared" si="35"/>
        <v>0.2564592953954933</v>
      </c>
      <c r="AQ503" s="324">
        <v>457</v>
      </c>
      <c r="AR503" s="443">
        <f t="shared" si="37"/>
        <v>0.2285</v>
      </c>
      <c r="AS503" s="444">
        <f t="shared" si="38"/>
        <v>0.002795929539549325</v>
      </c>
      <c r="AT503" s="329">
        <f t="shared" si="39"/>
        <v>0.027959295395493248</v>
      </c>
      <c r="AU503" s="329">
        <f t="shared" si="36"/>
        <v>0.2564592953954933</v>
      </c>
    </row>
    <row r="504" spans="42:47" ht="12.75">
      <c r="AP504" s="329">
        <f t="shared" si="35"/>
        <v>0.2575241712327062</v>
      </c>
      <c r="AQ504" s="324">
        <v>458</v>
      </c>
      <c r="AR504" s="443">
        <f t="shared" si="37"/>
        <v>0.229</v>
      </c>
      <c r="AS504" s="444">
        <f t="shared" si="38"/>
        <v>0.0028524171232706184</v>
      </c>
      <c r="AT504" s="329">
        <f t="shared" si="39"/>
        <v>0.028524171232706185</v>
      </c>
      <c r="AU504" s="329">
        <f t="shared" si="36"/>
        <v>0.2575241712327062</v>
      </c>
    </row>
    <row r="505" spans="42:47" ht="12.75">
      <c r="AP505" s="329">
        <f t="shared" si="35"/>
        <v>0.2586004583187796</v>
      </c>
      <c r="AQ505" s="324">
        <v>459</v>
      </c>
      <c r="AR505" s="443">
        <f t="shared" si="37"/>
        <v>0.2295</v>
      </c>
      <c r="AS505" s="444">
        <f t="shared" si="38"/>
        <v>0.002910045831877956</v>
      </c>
      <c r="AT505" s="329">
        <f t="shared" si="39"/>
        <v>0.029100458318779557</v>
      </c>
      <c r="AU505" s="329">
        <f t="shared" si="36"/>
        <v>0.2586004583187796</v>
      </c>
    </row>
    <row r="506" spans="42:47" ht="12.75">
      <c r="AP506" s="329">
        <f t="shared" si="35"/>
        <v>0.25968838717623177</v>
      </c>
      <c r="AQ506" s="324">
        <v>460</v>
      </c>
      <c r="AR506" s="443">
        <f t="shared" si="37"/>
        <v>0.23</v>
      </c>
      <c r="AS506" s="444">
        <f t="shared" si="38"/>
        <v>0.002968838717623178</v>
      </c>
      <c r="AT506" s="329">
        <f t="shared" si="39"/>
        <v>0.02968838717623178</v>
      </c>
      <c r="AU506" s="329">
        <f t="shared" si="36"/>
        <v>0.25968838717623177</v>
      </c>
    </row>
    <row r="507" spans="42:47" ht="12.75">
      <c r="AP507" s="329">
        <f t="shared" si="35"/>
        <v>0.2607881929844449</v>
      </c>
      <c r="AQ507" s="324">
        <v>461</v>
      </c>
      <c r="AR507" s="443">
        <f t="shared" si="37"/>
        <v>0.2305</v>
      </c>
      <c r="AS507" s="444">
        <f t="shared" si="38"/>
        <v>0.0030288192984444877</v>
      </c>
      <c r="AT507" s="329">
        <f t="shared" si="39"/>
        <v>0.03028819298444488</v>
      </c>
      <c r="AU507" s="329">
        <f t="shared" si="36"/>
        <v>0.2607881929844449</v>
      </c>
    </row>
    <row r="508" spans="42:47" ht="12.75">
      <c r="AP508" s="329">
        <f t="shared" si="35"/>
        <v>0.2619001156737397</v>
      </c>
      <c r="AQ508" s="324">
        <v>462</v>
      </c>
      <c r="AR508" s="443">
        <f t="shared" si="37"/>
        <v>0.231</v>
      </c>
      <c r="AS508" s="444">
        <f t="shared" si="38"/>
        <v>0.0030900115673739717</v>
      </c>
      <c r="AT508" s="329">
        <f t="shared" si="39"/>
        <v>0.030900115673739716</v>
      </c>
      <c r="AU508" s="329">
        <f t="shared" si="36"/>
        <v>0.2619001156737397</v>
      </c>
    </row>
    <row r="509" spans="42:47" ht="12.75">
      <c r="AP509" s="329">
        <f t="shared" si="35"/>
        <v>0.2630244000213511</v>
      </c>
      <c r="AQ509" s="324">
        <v>463</v>
      </c>
      <c r="AR509" s="443">
        <f t="shared" si="37"/>
        <v>0.2315</v>
      </c>
      <c r="AS509" s="444">
        <f t="shared" si="38"/>
        <v>0.003152440002135109</v>
      </c>
      <c r="AT509" s="329">
        <f t="shared" si="39"/>
        <v>0.031524400021351096</v>
      </c>
      <c r="AU509" s="329">
        <f t="shared" si="36"/>
        <v>0.2630244000213511</v>
      </c>
    </row>
    <row r="510" spans="42:47" ht="12.75">
      <c r="AP510" s="329">
        <f aca="true" t="shared" si="40" ref="AP510:AP573">AU510</f>
        <v>0.264161295749342</v>
      </c>
      <c r="AQ510" s="324">
        <v>464</v>
      </c>
      <c r="AR510" s="443">
        <f t="shared" si="37"/>
        <v>0.232</v>
      </c>
      <c r="AS510" s="444">
        <f t="shared" si="38"/>
        <v>0.003216129574934199</v>
      </c>
      <c r="AT510" s="329">
        <f t="shared" si="39"/>
        <v>0.03216129574934199</v>
      </c>
      <c r="AU510" s="329">
        <f aca="true" t="shared" si="41" ref="AU510:AU573">AR510+AT510</f>
        <v>0.264161295749342</v>
      </c>
    </row>
    <row r="511" spans="42:47" ht="12.75">
      <c r="AP511" s="329">
        <f t="shared" si="40"/>
        <v>0.2653110576244956</v>
      </c>
      <c r="AQ511" s="324">
        <v>465</v>
      </c>
      <c r="AR511" s="443">
        <f t="shared" si="37"/>
        <v>0.2325</v>
      </c>
      <c r="AS511" s="444">
        <f t="shared" si="38"/>
        <v>0.0032811057624495574</v>
      </c>
      <c r="AT511" s="329">
        <f t="shared" si="39"/>
        <v>0.03281105762449557</v>
      </c>
      <c r="AU511" s="329">
        <f t="shared" si="41"/>
        <v>0.2653110576244956</v>
      </c>
    </row>
    <row r="512" spans="42:47" ht="12.75">
      <c r="AP512" s="329">
        <f t="shared" si="40"/>
        <v>0.2664739455602256</v>
      </c>
      <c r="AQ512" s="324">
        <v>466</v>
      </c>
      <c r="AR512" s="443">
        <f t="shared" si="37"/>
        <v>0.233</v>
      </c>
      <c r="AS512" s="444">
        <f t="shared" si="38"/>
        <v>0.0033473945560225553</v>
      </c>
      <c r="AT512" s="329">
        <f t="shared" si="39"/>
        <v>0.03347394556022555</v>
      </c>
      <c r="AU512" s="329">
        <f t="shared" si="41"/>
        <v>0.2664739455602256</v>
      </c>
    </row>
    <row r="513" spans="42:47" ht="12.75">
      <c r="AP513" s="329">
        <f t="shared" si="40"/>
        <v>0.26765022472054484</v>
      </c>
      <c r="AQ513" s="324">
        <v>467</v>
      </c>
      <c r="AR513" s="443">
        <f t="shared" si="37"/>
        <v>0.2335</v>
      </c>
      <c r="AS513" s="444">
        <f t="shared" si="38"/>
        <v>0.0034150224720544847</v>
      </c>
      <c r="AT513" s="329">
        <f t="shared" si="39"/>
        <v>0.034150224720544846</v>
      </c>
      <c r="AU513" s="329">
        <f t="shared" si="41"/>
        <v>0.26765022472054484</v>
      </c>
    </row>
    <row r="514" spans="42:47" ht="12.75">
      <c r="AP514" s="329">
        <f t="shared" si="40"/>
        <v>0.26884016562613483</v>
      </c>
      <c r="AQ514" s="324">
        <v>468</v>
      </c>
      <c r="AR514" s="443">
        <f t="shared" si="37"/>
        <v>0.234</v>
      </c>
      <c r="AS514" s="444">
        <f t="shared" si="38"/>
        <v>0.0034840165626134826</v>
      </c>
      <c r="AT514" s="329">
        <f t="shared" si="39"/>
        <v>0.034840165626134824</v>
      </c>
      <c r="AU514" s="329">
        <f t="shared" si="41"/>
        <v>0.26884016562613483</v>
      </c>
    </row>
    <row r="515" spans="42:47" ht="12.75">
      <c r="AP515" s="329">
        <f t="shared" si="40"/>
        <v>0.27004404426255696</v>
      </c>
      <c r="AQ515" s="324">
        <v>469</v>
      </c>
      <c r="AR515" s="443">
        <f t="shared" si="37"/>
        <v>0.23450000000000001</v>
      </c>
      <c r="AS515" s="444">
        <f t="shared" si="38"/>
        <v>0.0035544044262556932</v>
      </c>
      <c r="AT515" s="329">
        <f t="shared" si="39"/>
        <v>0.03554404426255693</v>
      </c>
      <c r="AU515" s="329">
        <f t="shared" si="41"/>
        <v>0.27004404426255696</v>
      </c>
    </row>
    <row r="516" spans="42:47" ht="12.75">
      <c r="AP516" s="329">
        <f t="shared" si="40"/>
        <v>0.271262142190651</v>
      </c>
      <c r="AQ516" s="324">
        <v>470</v>
      </c>
      <c r="AR516" s="443">
        <f t="shared" si="37"/>
        <v>0.23500000000000001</v>
      </c>
      <c r="AS516" s="444">
        <f t="shared" si="38"/>
        <v>0.0036262142190650964</v>
      </c>
      <c r="AT516" s="329">
        <f t="shared" si="39"/>
        <v>0.036262142190650964</v>
      </c>
      <c r="AU516" s="329">
        <f t="shared" si="41"/>
        <v>0.271262142190651</v>
      </c>
    </row>
    <row r="517" spans="42:47" ht="12.75">
      <c r="AP517" s="329">
        <f t="shared" si="40"/>
        <v>0.27249474665916296</v>
      </c>
      <c r="AQ517" s="324">
        <v>471</v>
      </c>
      <c r="AR517" s="443">
        <f t="shared" si="37"/>
        <v>0.23550000000000001</v>
      </c>
      <c r="AS517" s="444">
        <f t="shared" si="38"/>
        <v>0.003699474665916294</v>
      </c>
      <c r="AT517" s="329">
        <f t="shared" si="39"/>
        <v>0.03699474665916294</v>
      </c>
      <c r="AU517" s="329">
        <f t="shared" si="41"/>
        <v>0.27249474665916296</v>
      </c>
    </row>
    <row r="518" spans="42:47" ht="12.75">
      <c r="AP518" s="329">
        <f t="shared" si="40"/>
        <v>0.2737421507196485</v>
      </c>
      <c r="AQ518" s="324">
        <v>472</v>
      </c>
      <c r="AR518" s="443">
        <f t="shared" si="37"/>
        <v>0.23600000000000002</v>
      </c>
      <c r="AS518" s="444">
        <f t="shared" si="38"/>
        <v>0.0037742150719648508</v>
      </c>
      <c r="AT518" s="329">
        <f t="shared" si="39"/>
        <v>0.03774215071964851</v>
      </c>
      <c r="AU518" s="329">
        <f t="shared" si="41"/>
        <v>0.2737421507196485</v>
      </c>
    </row>
    <row r="519" spans="42:47" ht="12.75">
      <c r="AP519" s="329">
        <f t="shared" si="40"/>
        <v>0.2750046533436973</v>
      </c>
      <c r="AQ519" s="324">
        <v>473</v>
      </c>
      <c r="AR519" s="443">
        <f t="shared" si="37"/>
        <v>0.23650000000000002</v>
      </c>
      <c r="AS519" s="444">
        <f t="shared" si="38"/>
        <v>0.003850465334369726</v>
      </c>
      <c r="AT519" s="329">
        <f t="shared" si="39"/>
        <v>0.03850465334369726</v>
      </c>
      <c r="AU519" s="329">
        <f t="shared" si="41"/>
        <v>0.2750046533436973</v>
      </c>
    </row>
    <row r="520" spans="42:47" ht="12.75">
      <c r="AP520" s="329">
        <f t="shared" si="40"/>
        <v>0.27628255954252573</v>
      </c>
      <c r="AQ520" s="324">
        <v>474</v>
      </c>
      <c r="AR520" s="443">
        <f t="shared" si="37"/>
        <v>0.23700000000000002</v>
      </c>
      <c r="AS520" s="444">
        <f t="shared" si="38"/>
        <v>0.0039282559542525705</v>
      </c>
      <c r="AT520" s="329">
        <f t="shared" si="39"/>
        <v>0.03928255954252571</v>
      </c>
      <c r="AU520" s="329">
        <f t="shared" si="41"/>
        <v>0.27628255954252573</v>
      </c>
    </row>
    <row r="521" spans="42:47" ht="12.75">
      <c r="AP521" s="329">
        <f t="shared" si="40"/>
        <v>0.27757618048898564</v>
      </c>
      <c r="AQ521" s="324">
        <v>475</v>
      </c>
      <c r="AR521" s="443">
        <f t="shared" si="37"/>
        <v>0.23750000000000002</v>
      </c>
      <c r="AS521" s="444">
        <f t="shared" si="38"/>
        <v>0.0040076180488985615</v>
      </c>
      <c r="AT521" s="329">
        <f t="shared" si="39"/>
        <v>0.04007618048898562</v>
      </c>
      <c r="AU521" s="329">
        <f t="shared" si="41"/>
        <v>0.27757618048898564</v>
      </c>
    </row>
    <row r="522" spans="42:47" ht="12.75">
      <c r="AP522" s="329">
        <f t="shared" si="40"/>
        <v>0.2788858336420374</v>
      </c>
      <c r="AQ522" s="324">
        <v>476</v>
      </c>
      <c r="AR522" s="443">
        <f t="shared" si="37"/>
        <v>0.23800000000000002</v>
      </c>
      <c r="AS522" s="444">
        <f t="shared" si="38"/>
        <v>0.004088583364203738</v>
      </c>
      <c r="AT522" s="329">
        <f t="shared" si="39"/>
        <v>0.04088583364203738</v>
      </c>
      <c r="AU522" s="329">
        <f t="shared" si="41"/>
        <v>0.2788858336420374</v>
      </c>
    </row>
    <row r="523" spans="42:47" ht="12.75">
      <c r="AP523" s="329">
        <f t="shared" si="40"/>
        <v>0.2802118428737376</v>
      </c>
      <c r="AQ523" s="324">
        <v>477</v>
      </c>
      <c r="AR523" s="443">
        <f t="shared" si="37"/>
        <v>0.23850000000000002</v>
      </c>
      <c r="AS523" s="444">
        <f t="shared" si="38"/>
        <v>0.004171184287373762</v>
      </c>
      <c r="AT523" s="329">
        <f t="shared" si="39"/>
        <v>0.041711842873737616</v>
      </c>
      <c r="AU523" s="329">
        <f t="shared" si="41"/>
        <v>0.2802118428737376</v>
      </c>
    </row>
    <row r="524" spans="42:47" ht="12.75">
      <c r="AP524" s="329">
        <f t="shared" si="40"/>
        <v>0.2815545385987927</v>
      </c>
      <c r="AQ524" s="324">
        <v>478</v>
      </c>
      <c r="AR524" s="443">
        <f t="shared" si="37"/>
        <v>0.23900000000000002</v>
      </c>
      <c r="AS524" s="444">
        <f t="shared" si="38"/>
        <v>0.004255453859879267</v>
      </c>
      <c r="AT524" s="329">
        <f t="shared" si="39"/>
        <v>0.04255453859879267</v>
      </c>
      <c r="AU524" s="329">
        <f t="shared" si="41"/>
        <v>0.2815545385987927</v>
      </c>
    </row>
    <row r="525" spans="42:47" ht="12.75">
      <c r="AP525" s="329">
        <f t="shared" si="40"/>
        <v>0.28291425790672864</v>
      </c>
      <c r="AQ525" s="324">
        <v>479</v>
      </c>
      <c r="AR525" s="443">
        <f t="shared" si="37"/>
        <v>0.23950000000000002</v>
      </c>
      <c r="AS525" s="444">
        <f t="shared" si="38"/>
        <v>0.004341425790672864</v>
      </c>
      <c r="AT525" s="329">
        <f t="shared" si="39"/>
        <v>0.04341425790672864</v>
      </c>
      <c r="AU525" s="329">
        <f t="shared" si="41"/>
        <v>0.28291425790672864</v>
      </c>
    </row>
    <row r="526" spans="42:47" ht="12.75">
      <c r="AP526" s="329">
        <f t="shared" si="40"/>
        <v>0.2842913446967318</v>
      </c>
      <c r="AQ526" s="324">
        <v>480</v>
      </c>
      <c r="AR526" s="443">
        <f t="shared" si="37"/>
        <v>0.24</v>
      </c>
      <c r="AS526" s="444">
        <f t="shared" si="38"/>
        <v>0.00442913446967318</v>
      </c>
      <c r="AT526" s="329">
        <f t="shared" si="39"/>
        <v>0.0442913446967318</v>
      </c>
      <c r="AU526" s="329">
        <f t="shared" si="41"/>
        <v>0.2842913446967318</v>
      </c>
    </row>
    <row r="527" spans="42:47" ht="12.75">
      <c r="AP527" s="329">
        <f t="shared" si="40"/>
        <v>0.2856861498152128</v>
      </c>
      <c r="AQ527" s="324">
        <v>481</v>
      </c>
      <c r="AR527" s="443">
        <f t="shared" si="37"/>
        <v>0.2405</v>
      </c>
      <c r="AS527" s="444">
        <f t="shared" si="38"/>
        <v>0.004518614981521279</v>
      </c>
      <c r="AT527" s="329">
        <f t="shared" si="39"/>
        <v>0.04518614981521279</v>
      </c>
      <c r="AU527" s="329">
        <f t="shared" si="41"/>
        <v>0.2856861498152128</v>
      </c>
    </row>
    <row r="528" spans="42:47" ht="12.75">
      <c r="AP528" s="329">
        <f t="shared" si="40"/>
        <v>0.28709903119615</v>
      </c>
      <c r="AQ528" s="324">
        <v>482</v>
      </c>
      <c r="AR528" s="443">
        <f t="shared" si="37"/>
        <v>0.241</v>
      </c>
      <c r="AS528" s="444">
        <f t="shared" si="38"/>
        <v>0.004609903119614998</v>
      </c>
      <c r="AT528" s="329">
        <f t="shared" si="39"/>
        <v>0.04609903119614998</v>
      </c>
      <c r="AU528" s="329">
        <f t="shared" si="41"/>
        <v>0.28709903119615</v>
      </c>
    </row>
    <row r="529" spans="42:47" ht="12.75">
      <c r="AP529" s="329">
        <f t="shared" si="40"/>
        <v>0.28853035400426746</v>
      </c>
      <c r="AQ529" s="324">
        <v>483</v>
      </c>
      <c r="AR529" s="443">
        <f t="shared" si="37"/>
        <v>0.2415</v>
      </c>
      <c r="AS529" s="444">
        <f t="shared" si="38"/>
        <v>0.0047030354004267486</v>
      </c>
      <c r="AT529" s="329">
        <f t="shared" si="39"/>
        <v>0.047030354004267486</v>
      </c>
      <c r="AU529" s="329">
        <f t="shared" si="41"/>
        <v>0.28853035400426746</v>
      </c>
    </row>
    <row r="530" spans="42:47" ht="12.75">
      <c r="AP530" s="329">
        <f t="shared" si="40"/>
        <v>0.28998049078110644</v>
      </c>
      <c r="AQ530" s="324">
        <v>484</v>
      </c>
      <c r="AR530" s="443">
        <f t="shared" si="37"/>
        <v>0.242</v>
      </c>
      <c r="AS530" s="444">
        <f t="shared" si="38"/>
        <v>0.004798049078110645</v>
      </c>
      <c r="AT530" s="329">
        <f t="shared" si="39"/>
        <v>0.04798049078110645</v>
      </c>
      <c r="AU530" s="329">
        <f t="shared" si="41"/>
        <v>0.28998049078110644</v>
      </c>
    </row>
    <row r="531" spans="42:47" ht="12.75">
      <c r="AP531" s="329">
        <f t="shared" si="40"/>
        <v>0.29144982159404625</v>
      </c>
      <c r="AQ531" s="324">
        <v>485</v>
      </c>
      <c r="AR531" s="443">
        <f t="shared" si="37"/>
        <v>0.2425</v>
      </c>
      <c r="AS531" s="444">
        <f t="shared" si="38"/>
        <v>0.004894982159404626</v>
      </c>
      <c r="AT531" s="329">
        <f t="shared" si="39"/>
        <v>0.04894982159404626</v>
      </c>
      <c r="AU531" s="329">
        <f t="shared" si="41"/>
        <v>0.29144982159404625</v>
      </c>
    </row>
    <row r="532" spans="42:47" ht="12.75">
      <c r="AP532" s="329">
        <f t="shared" si="40"/>
        <v>0.29293873418833666</v>
      </c>
      <c r="AQ532" s="324">
        <v>486</v>
      </c>
      <c r="AR532" s="443">
        <f t="shared" si="37"/>
        <v>0.243</v>
      </c>
      <c r="AS532" s="444">
        <f t="shared" si="38"/>
        <v>0.004993873418833668</v>
      </c>
      <c r="AT532" s="329">
        <f t="shared" si="39"/>
        <v>0.04993873418833668</v>
      </c>
      <c r="AU532" s="329">
        <f t="shared" si="41"/>
        <v>0.29293873418833666</v>
      </c>
    </row>
    <row r="533" spans="42:47" ht="12.75">
      <c r="AP533" s="329">
        <f t="shared" si="40"/>
        <v>0.29444762414220116</v>
      </c>
      <c r="AQ533" s="324">
        <v>487</v>
      </c>
      <c r="AR533" s="443">
        <f t="shared" si="37"/>
        <v>0.2435</v>
      </c>
      <c r="AS533" s="444">
        <f t="shared" si="38"/>
        <v>0.005094762414220119</v>
      </c>
      <c r="AT533" s="329">
        <f t="shared" si="39"/>
        <v>0.05094762414220119</v>
      </c>
      <c r="AU533" s="329">
        <f t="shared" si="41"/>
        <v>0.29444762414220116</v>
      </c>
    </row>
    <row r="534" spans="42:47" ht="12.75">
      <c r="AP534" s="329">
        <f t="shared" si="40"/>
        <v>0.2959768950250732</v>
      </c>
      <c r="AQ534" s="324">
        <v>488</v>
      </c>
      <c r="AR534" s="443">
        <f t="shared" si="37"/>
        <v>0.244</v>
      </c>
      <c r="AS534" s="444">
        <f t="shared" si="38"/>
        <v>0.005197689502507321</v>
      </c>
      <c r="AT534" s="329">
        <f t="shared" si="39"/>
        <v>0.0519768950250732</v>
      </c>
      <c r="AU534" s="329">
        <f t="shared" si="41"/>
        <v>0.2959768950250732</v>
      </c>
    </row>
    <row r="535" spans="42:47" ht="12.75">
      <c r="AP535" s="329">
        <f t="shared" si="40"/>
        <v>0.2975269585590298</v>
      </c>
      <c r="AQ535" s="324">
        <v>489</v>
      </c>
      <c r="AR535" s="443">
        <f t="shared" si="37"/>
        <v>0.2445</v>
      </c>
      <c r="AS535" s="444">
        <f t="shared" si="38"/>
        <v>0.005302695855902977</v>
      </c>
      <c r="AT535" s="329">
        <f t="shared" si="39"/>
        <v>0.053026958559029766</v>
      </c>
      <c r="AU535" s="329">
        <f t="shared" si="41"/>
        <v>0.2975269585590298</v>
      </c>
    </row>
    <row r="536" spans="42:47" ht="12.75">
      <c r="AP536" s="329">
        <f t="shared" si="40"/>
        <v>0.2990982347834856</v>
      </c>
      <c r="AQ536" s="324">
        <v>490</v>
      </c>
      <c r="AR536" s="443">
        <f t="shared" si="37"/>
        <v>0.245</v>
      </c>
      <c r="AS536" s="444">
        <f t="shared" si="38"/>
        <v>0.005409823478348557</v>
      </c>
      <c r="AT536" s="329">
        <f t="shared" si="39"/>
        <v>0.05409823478348557</v>
      </c>
      <c r="AU536" s="329">
        <f t="shared" si="41"/>
        <v>0.2990982347834856</v>
      </c>
    </row>
    <row r="537" spans="42:47" ht="12.75">
      <c r="AP537" s="329">
        <f t="shared" si="40"/>
        <v>0.3006911522232141</v>
      </c>
      <c r="AQ537" s="324">
        <v>491</v>
      </c>
      <c r="AR537" s="443">
        <f t="shared" si="37"/>
        <v>0.2455</v>
      </c>
      <c r="AS537" s="444">
        <f t="shared" si="38"/>
        <v>0.0055191152223214085</v>
      </c>
      <c r="AT537" s="329">
        <f t="shared" si="39"/>
        <v>0.055191152223214086</v>
      </c>
      <c r="AU537" s="329">
        <f t="shared" si="41"/>
        <v>0.3006911522232141</v>
      </c>
    </row>
    <row r="538" spans="42:47" ht="12.75">
      <c r="AP538" s="329">
        <f t="shared" si="40"/>
        <v>0.30230614805976375</v>
      </c>
      <c r="AQ538" s="324">
        <v>492</v>
      </c>
      <c r="AR538" s="443">
        <f t="shared" si="37"/>
        <v>0.246</v>
      </c>
      <c r="AS538" s="444">
        <f t="shared" si="38"/>
        <v>0.005630614805976373</v>
      </c>
      <c r="AT538" s="329">
        <f t="shared" si="39"/>
        <v>0.056306148059763736</v>
      </c>
      <c r="AU538" s="329">
        <f t="shared" si="41"/>
        <v>0.30230614805976375</v>
      </c>
    </row>
    <row r="539" spans="42:47" ht="12.75">
      <c r="AP539" s="329">
        <f t="shared" si="40"/>
        <v>0.3039436683063359</v>
      </c>
      <c r="AQ539" s="324">
        <v>493</v>
      </c>
      <c r="AR539" s="443">
        <f t="shared" si="37"/>
        <v>0.2465</v>
      </c>
      <c r="AS539" s="444">
        <f t="shared" si="38"/>
        <v>0.005744366830633593</v>
      </c>
      <c r="AT539" s="329">
        <f t="shared" si="39"/>
        <v>0.05744366830633593</v>
      </c>
      <c r="AU539" s="329">
        <f t="shared" si="41"/>
        <v>0.3039436683063359</v>
      </c>
    </row>
    <row r="540" spans="42:47" ht="12.75">
      <c r="AP540" s="329">
        <f t="shared" si="40"/>
        <v>0.30560416798619644</v>
      </c>
      <c r="AQ540" s="324">
        <v>494</v>
      </c>
      <c r="AR540" s="443">
        <f t="shared" si="37"/>
        <v>0.247</v>
      </c>
      <c r="AS540" s="444">
        <f t="shared" si="38"/>
        <v>0.005860416798619646</v>
      </c>
      <c r="AT540" s="329">
        <f t="shared" si="39"/>
        <v>0.05860416798619646</v>
      </c>
      <c r="AU540" s="329">
        <f t="shared" si="41"/>
        <v>0.30560416798619644</v>
      </c>
    </row>
    <row r="541" spans="42:47" ht="12.75">
      <c r="AP541" s="329">
        <f t="shared" si="40"/>
        <v>0.3072881113146909</v>
      </c>
      <c r="AQ541" s="324">
        <v>495</v>
      </c>
      <c r="AR541" s="443">
        <f t="shared" si="37"/>
        <v>0.2475</v>
      </c>
      <c r="AS541" s="444">
        <f t="shared" si="38"/>
        <v>0.005978811131469089</v>
      </c>
      <c r="AT541" s="329">
        <f t="shared" si="39"/>
        <v>0.05978811131469089</v>
      </c>
      <c r="AU541" s="329">
        <f t="shared" si="41"/>
        <v>0.3072881113146909</v>
      </c>
    </row>
    <row r="542" spans="42:47" ht="12.75">
      <c r="AP542" s="329">
        <f t="shared" si="40"/>
        <v>0.30899597188493655</v>
      </c>
      <c r="AQ542" s="324">
        <v>496</v>
      </c>
      <c r="AR542" s="443">
        <f t="shared" si="37"/>
        <v>0.248</v>
      </c>
      <c r="AS542" s="444">
        <f t="shared" si="38"/>
        <v>0.006099597188493654</v>
      </c>
      <c r="AT542" s="329">
        <f t="shared" si="39"/>
        <v>0.06099597188493654</v>
      </c>
      <c r="AU542" s="329">
        <f t="shared" si="41"/>
        <v>0.30899597188493655</v>
      </c>
    </row>
    <row r="543" spans="42:47" ht="12.75">
      <c r="AP543" s="329">
        <f t="shared" si="40"/>
        <v>0.31072823285726664</v>
      </c>
      <c r="AQ543" s="324">
        <v>497</v>
      </c>
      <c r="AR543" s="443">
        <f t="shared" si="37"/>
        <v>0.2485</v>
      </c>
      <c r="AS543" s="444">
        <f t="shared" si="38"/>
        <v>0.0062228232857266625</v>
      </c>
      <c r="AT543" s="329">
        <f t="shared" si="39"/>
        <v>0.06222823285726663</v>
      </c>
      <c r="AU543" s="329">
        <f t="shared" si="41"/>
        <v>0.31072823285726664</v>
      </c>
    </row>
    <row r="544" spans="42:47" ht="12.75">
      <c r="AP544" s="329">
        <f t="shared" si="40"/>
        <v>0.31248538715250057</v>
      </c>
      <c r="AQ544" s="324">
        <v>498</v>
      </c>
      <c r="AR544" s="443">
        <f t="shared" si="37"/>
        <v>0.249</v>
      </c>
      <c r="AS544" s="444">
        <f t="shared" si="38"/>
        <v>0.006348538715250058</v>
      </c>
      <c r="AT544" s="329">
        <f t="shared" si="39"/>
        <v>0.06348538715250057</v>
      </c>
      <c r="AU544" s="329">
        <f t="shared" si="41"/>
        <v>0.31248538715250057</v>
      </c>
    </row>
    <row r="545" spans="42:47" ht="12.75">
      <c r="AP545" s="329">
        <f t="shared" si="40"/>
        <v>0.31426793764911853</v>
      </c>
      <c r="AQ545" s="324">
        <v>499</v>
      </c>
      <c r="AR545" s="443">
        <f t="shared" si="37"/>
        <v>0.2495</v>
      </c>
      <c r="AS545" s="444">
        <f t="shared" si="38"/>
        <v>0.006476793764911853</v>
      </c>
      <c r="AT545" s="329">
        <f t="shared" si="39"/>
        <v>0.06476793764911853</v>
      </c>
      <c r="AU545" s="329">
        <f t="shared" si="41"/>
        <v>0.31426793764911853</v>
      </c>
    </row>
    <row r="546" spans="42:47" ht="12.75">
      <c r="AP546" s="329">
        <f t="shared" si="40"/>
        <v>0.31607639738442017</v>
      </c>
      <c r="AQ546" s="324">
        <v>500</v>
      </c>
      <c r="AR546" s="443">
        <f t="shared" si="37"/>
        <v>0.25</v>
      </c>
      <c r="AS546" s="444">
        <f t="shared" si="38"/>
        <v>0.006607639738442015</v>
      </c>
      <c r="AT546" s="329">
        <f t="shared" si="39"/>
        <v>0.06607639738442016</v>
      </c>
      <c r="AU546" s="329">
        <f t="shared" si="41"/>
        <v>0.31607639738442017</v>
      </c>
    </row>
    <row r="547" spans="42:47" ht="12.75">
      <c r="AP547" s="329">
        <f t="shared" si="40"/>
        <v>0.3179112897597459</v>
      </c>
      <c r="AQ547" s="324">
        <v>501</v>
      </c>
      <c r="AR547" s="443">
        <f t="shared" si="37"/>
        <v>0.2505</v>
      </c>
      <c r="AS547" s="444">
        <f t="shared" si="38"/>
        <v>0.006741128975974591</v>
      </c>
      <c r="AT547" s="329">
        <f t="shared" si="39"/>
        <v>0.0674112897597459</v>
      </c>
      <c r="AU547" s="329">
        <f t="shared" si="41"/>
        <v>0.3179112897597459</v>
      </c>
    </row>
    <row r="548" spans="42:47" ht="12.75">
      <c r="AP548" s="329">
        <f t="shared" si="40"/>
        <v>0.31977314874984475</v>
      </c>
      <c r="AQ548" s="324">
        <v>502</v>
      </c>
      <c r="AR548" s="443">
        <f t="shared" si="37"/>
        <v>0.251</v>
      </c>
      <c r="AS548" s="444">
        <f t="shared" si="38"/>
        <v>0.0068773148749844745</v>
      </c>
      <c r="AT548" s="329">
        <f t="shared" si="39"/>
        <v>0.06877314874984475</v>
      </c>
      <c r="AU548" s="329">
        <f t="shared" si="41"/>
        <v>0.31977314874984475</v>
      </c>
    </row>
    <row r="549" spans="42:47" ht="12.75">
      <c r="AP549" s="329">
        <f t="shared" si="40"/>
        <v>0.3216625191164712</v>
      </c>
      <c r="AQ549" s="324">
        <v>503</v>
      </c>
      <c r="AR549" s="443">
        <f t="shared" si="37"/>
        <v>0.2515</v>
      </c>
      <c r="AS549" s="444">
        <f t="shared" si="38"/>
        <v>0.007016251911647119</v>
      </c>
      <c r="AT549" s="329">
        <f t="shared" si="39"/>
        <v>0.07016251911647119</v>
      </c>
      <c r="AU549" s="329">
        <f t="shared" si="41"/>
        <v>0.3216625191164712</v>
      </c>
    </row>
    <row r="550" spans="42:47" ht="12.75">
      <c r="AP550" s="329">
        <f t="shared" si="40"/>
        <v>0.32357995662629685</v>
      </c>
      <c r="AQ550" s="324">
        <v>504</v>
      </c>
      <c r="AR550" s="443">
        <f t="shared" si="37"/>
        <v>0.252</v>
      </c>
      <c r="AS550" s="444">
        <f t="shared" si="38"/>
        <v>0.007157995662629683</v>
      </c>
      <c r="AT550" s="329">
        <f t="shared" si="39"/>
        <v>0.07157995662629683</v>
      </c>
      <c r="AU550" s="329">
        <f t="shared" si="41"/>
        <v>0.32357995662629685</v>
      </c>
    </row>
    <row r="551" spans="42:47" ht="12.75">
      <c r="AP551" s="329">
        <f t="shared" si="40"/>
        <v>0.32552602827322513</v>
      </c>
      <c r="AQ551" s="324">
        <v>505</v>
      </c>
      <c r="AR551" s="443">
        <f t="shared" si="37"/>
        <v>0.2525</v>
      </c>
      <c r="AS551" s="444">
        <f t="shared" si="38"/>
        <v>0.007302602827322514</v>
      </c>
      <c r="AT551" s="329">
        <f t="shared" si="39"/>
        <v>0.07302602827322514</v>
      </c>
      <c r="AU551" s="329">
        <f t="shared" si="41"/>
        <v>0.32552602827322513</v>
      </c>
    </row>
    <row r="552" spans="42:47" ht="12.75">
      <c r="AP552" s="329">
        <f t="shared" si="40"/>
        <v>0.3275013125051962</v>
      </c>
      <c r="AQ552" s="324">
        <v>506</v>
      </c>
      <c r="AR552" s="443">
        <f t="shared" si="37"/>
        <v>0.253</v>
      </c>
      <c r="AS552" s="444">
        <f t="shared" si="38"/>
        <v>0.007450131250519622</v>
      </c>
      <c r="AT552" s="329">
        <f t="shared" si="39"/>
        <v>0.07450131250519622</v>
      </c>
      <c r="AU552" s="329">
        <f t="shared" si="41"/>
        <v>0.3275013125051962</v>
      </c>
    </row>
    <row r="553" spans="42:47" ht="12.75">
      <c r="AP553" s="329">
        <f t="shared" si="40"/>
        <v>0.32950639945557336</v>
      </c>
      <c r="AQ553" s="324">
        <v>507</v>
      </c>
      <c r="AR553" s="443">
        <f t="shared" si="37"/>
        <v>0.2535</v>
      </c>
      <c r="AS553" s="444">
        <f t="shared" si="38"/>
        <v>0.007600639945557333</v>
      </c>
      <c r="AT553" s="329">
        <f t="shared" si="39"/>
        <v>0.07600639945557333</v>
      </c>
      <c r="AU553" s="329">
        <f t="shared" si="41"/>
        <v>0.32950639945557336</v>
      </c>
    </row>
    <row r="554" spans="42:47" ht="12.75">
      <c r="AP554" s="329">
        <f t="shared" si="40"/>
        <v>0.33154189117920485</v>
      </c>
      <c r="AQ554" s="324">
        <v>508</v>
      </c>
      <c r="AR554" s="443">
        <f t="shared" si="37"/>
        <v>0.254</v>
      </c>
      <c r="AS554" s="444">
        <f t="shared" si="38"/>
        <v>0.007754189117920484</v>
      </c>
      <c r="AT554" s="329">
        <f t="shared" si="39"/>
        <v>0.07754189117920485</v>
      </c>
      <c r="AU554" s="329">
        <f t="shared" si="41"/>
        <v>0.33154189117920485</v>
      </c>
    </row>
    <row r="555" spans="42:47" ht="12.75">
      <c r="AP555" s="329">
        <f t="shared" si="40"/>
        <v>0.3336084018932537</v>
      </c>
      <c r="AQ555" s="324">
        <v>509</v>
      </c>
      <c r="AR555" s="443">
        <f t="shared" si="37"/>
        <v>0.2545</v>
      </c>
      <c r="AS555" s="444">
        <f t="shared" si="38"/>
        <v>0.00791084018932537</v>
      </c>
      <c r="AT555" s="329">
        <f t="shared" si="39"/>
        <v>0.0791084018932537</v>
      </c>
      <c r="AU555" s="329">
        <f t="shared" si="41"/>
        <v>0.3336084018932537</v>
      </c>
    </row>
    <row r="556" spans="42:47" ht="12.75">
      <c r="AP556" s="329">
        <f t="shared" si="40"/>
        <v>0.33570655822289264</v>
      </c>
      <c r="AQ556" s="324">
        <v>510</v>
      </c>
      <c r="AR556" s="443">
        <f t="shared" si="37"/>
        <v>0.255</v>
      </c>
      <c r="AS556" s="444">
        <f t="shared" si="38"/>
        <v>0.008070655822289262</v>
      </c>
      <c r="AT556" s="329">
        <f t="shared" si="39"/>
        <v>0.08070655822289262</v>
      </c>
      <c r="AU556" s="329">
        <f t="shared" si="41"/>
        <v>0.33570655822289264</v>
      </c>
    </row>
    <row r="557" spans="42:47" ht="12.75">
      <c r="AP557" s="329">
        <f t="shared" si="40"/>
        <v>0.33783699945196266</v>
      </c>
      <c r="AQ557" s="324">
        <v>511</v>
      </c>
      <c r="AR557" s="443">
        <f t="shared" si="37"/>
        <v>0.2555</v>
      </c>
      <c r="AS557" s="444">
        <f t="shared" si="38"/>
        <v>0.008233699945196264</v>
      </c>
      <c r="AT557" s="329">
        <f t="shared" si="39"/>
        <v>0.08233699945196264</v>
      </c>
      <c r="AU557" s="329">
        <f t="shared" si="41"/>
        <v>0.33783699945196266</v>
      </c>
    </row>
    <row r="558" spans="42:47" ht="12.75">
      <c r="AP558" s="329">
        <f t="shared" si="40"/>
        <v>0.34000037777869463</v>
      </c>
      <c r="AQ558" s="324">
        <v>512</v>
      </c>
      <c r="AR558" s="443">
        <f aca="true" t="shared" si="42" ref="AR558:AR621">AQ558*$AQ$44</f>
        <v>0.256</v>
      </c>
      <c r="AS558" s="444">
        <f aca="true" t="shared" si="43" ref="AS558:AS621">IF($AS$28=1,0,$AS$36*(EXP($AS$37*AR558)-1))</f>
        <v>0.008400037777869459</v>
      </c>
      <c r="AT558" s="329">
        <f aca="true" t="shared" si="44" ref="AT558:AT621">AS558*$AS$44</f>
        <v>0.0840003777786946</v>
      </c>
      <c r="AU558" s="329">
        <f t="shared" si="41"/>
        <v>0.34000037777869463</v>
      </c>
    </row>
    <row r="559" spans="42:47" ht="12.75">
      <c r="AP559" s="329">
        <f t="shared" si="40"/>
        <v>0.342197358576598</v>
      </c>
      <c r="AQ559" s="324">
        <v>513</v>
      </c>
      <c r="AR559" s="443">
        <f t="shared" si="42"/>
        <v>0.2565</v>
      </c>
      <c r="AS559" s="444">
        <f t="shared" si="43"/>
        <v>0.008569735857659798</v>
      </c>
      <c r="AT559" s="329">
        <f t="shared" si="44"/>
        <v>0.08569735857659798</v>
      </c>
      <c r="AU559" s="329">
        <f t="shared" si="41"/>
        <v>0.342197358576598</v>
      </c>
    </row>
    <row r="560" spans="42:47" ht="12.75">
      <c r="AP560" s="329">
        <f t="shared" si="40"/>
        <v>0.34442862066061886</v>
      </c>
      <c r="AQ560" s="324">
        <v>514</v>
      </c>
      <c r="AR560" s="443">
        <f t="shared" si="42"/>
        <v>0.257</v>
      </c>
      <c r="AS560" s="444">
        <f t="shared" si="43"/>
        <v>0.008742862066061886</v>
      </c>
      <c r="AT560" s="329">
        <f t="shared" si="44"/>
        <v>0.08742862066061885</v>
      </c>
      <c r="AU560" s="329">
        <f t="shared" si="41"/>
        <v>0.34442862066061886</v>
      </c>
    </row>
    <row r="561" spans="42:47" ht="12.75">
      <c r="AP561" s="329">
        <f t="shared" si="40"/>
        <v>0.34669485655867427</v>
      </c>
      <c r="AQ561" s="324">
        <v>515</v>
      </c>
      <c r="AR561" s="443">
        <f t="shared" si="42"/>
        <v>0.2575</v>
      </c>
      <c r="AS561" s="444">
        <f t="shared" si="43"/>
        <v>0.00891948565586743</v>
      </c>
      <c r="AT561" s="329">
        <f t="shared" si="44"/>
        <v>0.08919485655867429</v>
      </c>
      <c r="AU561" s="329">
        <f t="shared" si="41"/>
        <v>0.34669485655867427</v>
      </c>
    </row>
    <row r="562" spans="42:47" ht="12.75">
      <c r="AP562" s="329">
        <f t="shared" si="40"/>
        <v>0.3489967727886738</v>
      </c>
      <c r="AQ562" s="324">
        <v>516</v>
      </c>
      <c r="AR562" s="443">
        <f t="shared" si="42"/>
        <v>0.258</v>
      </c>
      <c r="AS562" s="444">
        <f t="shared" si="43"/>
        <v>0.009099677278867383</v>
      </c>
      <c r="AT562" s="329">
        <f t="shared" si="44"/>
        <v>0.09099677278867382</v>
      </c>
      <c r="AU562" s="329">
        <f t="shared" si="41"/>
        <v>0.3489967727886738</v>
      </c>
    </row>
    <row r="563" spans="42:47" ht="12.75">
      <c r="AP563" s="329">
        <f t="shared" si="40"/>
        <v>0.35133509014113534</v>
      </c>
      <c r="AQ563" s="324">
        <v>517</v>
      </c>
      <c r="AR563" s="443">
        <f t="shared" si="42"/>
        <v>0.2585</v>
      </c>
      <c r="AS563" s="444">
        <f t="shared" si="43"/>
        <v>0.009283509014113532</v>
      </c>
      <c r="AT563" s="329">
        <f t="shared" si="44"/>
        <v>0.09283509014113532</v>
      </c>
      <c r="AU563" s="329">
        <f t="shared" si="41"/>
        <v>0.35133509014113534</v>
      </c>
    </row>
    <row r="564" spans="42:47" ht="12.75">
      <c r="AP564" s="329">
        <f t="shared" si="40"/>
        <v>0.35371054396751095</v>
      </c>
      <c r="AQ564" s="324">
        <v>518</v>
      </c>
      <c r="AR564" s="443">
        <f t="shared" si="42"/>
        <v>0.259</v>
      </c>
      <c r="AS564" s="444">
        <f t="shared" si="43"/>
        <v>0.009471054396751095</v>
      </c>
      <c r="AT564" s="329">
        <f t="shared" si="44"/>
        <v>0.09471054396751095</v>
      </c>
      <c r="AU564" s="329">
        <f t="shared" si="41"/>
        <v>0.35371054396751095</v>
      </c>
    </row>
    <row r="565" spans="42:47" ht="12.75">
      <c r="AP565" s="329">
        <f t="shared" si="40"/>
        <v>0.35612388447433785</v>
      </c>
      <c r="AQ565" s="324">
        <v>519</v>
      </c>
      <c r="AR565" s="443">
        <f t="shared" si="42"/>
        <v>0.2595</v>
      </c>
      <c r="AS565" s="444">
        <f t="shared" si="43"/>
        <v>0.009662388447433787</v>
      </c>
      <c r="AT565" s="329">
        <f t="shared" si="44"/>
        <v>0.09662388447433787</v>
      </c>
      <c r="AU565" s="329">
        <f t="shared" si="41"/>
        <v>0.35612388447433785</v>
      </c>
    </row>
    <row r="566" spans="42:47" ht="12.75">
      <c r="AP566" s="329">
        <f t="shared" si="40"/>
        <v>0.35857587702333</v>
      </c>
      <c r="AQ566" s="324">
        <v>520</v>
      </c>
      <c r="AR566" s="443">
        <f t="shared" si="42"/>
        <v>0.26</v>
      </c>
      <c r="AS566" s="444">
        <f t="shared" si="43"/>
        <v>0.009857587702332998</v>
      </c>
      <c r="AT566" s="329">
        <f t="shared" si="44"/>
        <v>0.09857587702332998</v>
      </c>
      <c r="AU566" s="329">
        <f t="shared" si="41"/>
        <v>0.35857587702333</v>
      </c>
    </row>
    <row r="567" spans="42:47" ht="12.75">
      <c r="AP567" s="329">
        <f t="shared" si="40"/>
        <v>0.361067302437534</v>
      </c>
      <c r="AQ567" s="324">
        <v>521</v>
      </c>
      <c r="AR567" s="443">
        <f t="shared" si="42"/>
        <v>0.2605</v>
      </c>
      <c r="AS567" s="444">
        <f t="shared" si="43"/>
        <v>0.010056730243753398</v>
      </c>
      <c r="AT567" s="329">
        <f t="shared" si="44"/>
        <v>0.10056730243753398</v>
      </c>
      <c r="AU567" s="329">
        <f t="shared" si="41"/>
        <v>0.361067302437534</v>
      </c>
    </row>
    <row r="568" spans="42:47" ht="12.75">
      <c r="AP568" s="329">
        <f t="shared" si="40"/>
        <v>0.3635989573136684</v>
      </c>
      <c r="AQ568" s="324">
        <v>522</v>
      </c>
      <c r="AR568" s="443">
        <f t="shared" si="42"/>
        <v>0.261</v>
      </c>
      <c r="AS568" s="444">
        <f t="shared" si="43"/>
        <v>0.01025989573136684</v>
      </c>
      <c r="AT568" s="329">
        <f t="shared" si="44"/>
        <v>0.1025989573136684</v>
      </c>
      <c r="AU568" s="329">
        <f t="shared" si="41"/>
        <v>0.3635989573136684</v>
      </c>
    </row>
    <row r="569" spans="42:47" ht="12.75">
      <c r="AP569" s="329">
        <f t="shared" si="40"/>
        <v>0.3661716543407725</v>
      </c>
      <c r="AQ569" s="324">
        <v>523</v>
      </c>
      <c r="AR569" s="443">
        <f t="shared" si="42"/>
        <v>0.2615</v>
      </c>
      <c r="AS569" s="444">
        <f t="shared" si="43"/>
        <v>0.010467165434077245</v>
      </c>
      <c r="AT569" s="329">
        <f t="shared" si="44"/>
        <v>0.10467165434077245</v>
      </c>
      <c r="AU569" s="329">
        <f t="shared" si="41"/>
        <v>0.3661716543407725</v>
      </c>
    </row>
    <row r="570" spans="42:47" ht="12.75">
      <c r="AP570" s="329">
        <f t="shared" si="40"/>
        <v>0.3687862226252935</v>
      </c>
      <c r="AQ570" s="324">
        <v>524</v>
      </c>
      <c r="AR570" s="443">
        <f t="shared" si="42"/>
        <v>0.262</v>
      </c>
      <c r="AS570" s="444">
        <f t="shared" si="43"/>
        <v>0.010678622262529348</v>
      </c>
      <c r="AT570" s="329">
        <f t="shared" si="44"/>
        <v>0.10678622262529347</v>
      </c>
      <c r="AU570" s="329">
        <f t="shared" si="41"/>
        <v>0.3687862226252935</v>
      </c>
    </row>
    <row r="571" spans="42:47" ht="12.75">
      <c r="AP571" s="329">
        <f t="shared" si="40"/>
        <v>0.37144350802273995</v>
      </c>
      <c r="AQ571" s="324">
        <v>525</v>
      </c>
      <c r="AR571" s="443">
        <f t="shared" si="42"/>
        <v>0.2625</v>
      </c>
      <c r="AS571" s="444">
        <f t="shared" si="43"/>
        <v>0.01089435080227399</v>
      </c>
      <c r="AT571" s="329">
        <f t="shared" si="44"/>
        <v>0.10894350802273992</v>
      </c>
      <c r="AU571" s="329">
        <f t="shared" si="41"/>
        <v>0.37144350802273995</v>
      </c>
    </row>
    <row r="572" spans="42:47" ht="12.75">
      <c r="AP572" s="329">
        <f t="shared" si="40"/>
        <v>0.3741443734760349</v>
      </c>
      <c r="AQ572" s="324">
        <v>526</v>
      </c>
      <c r="AR572" s="443">
        <f t="shared" si="42"/>
        <v>0.263</v>
      </c>
      <c r="AS572" s="444">
        <f t="shared" si="43"/>
        <v>0.01111443734760349</v>
      </c>
      <c r="AT572" s="329">
        <f t="shared" si="44"/>
        <v>0.11114437347603491</v>
      </c>
      <c r="AU572" s="329">
        <f t="shared" si="41"/>
        <v>0.3741443734760349</v>
      </c>
    </row>
    <row r="573" spans="42:47" ht="12.75">
      <c r="AP573" s="329">
        <f t="shared" si="40"/>
        <v>0.37688969936070527</v>
      </c>
      <c r="AQ573" s="324">
        <v>527</v>
      </c>
      <c r="AR573" s="443">
        <f t="shared" si="42"/>
        <v>0.2635</v>
      </c>
      <c r="AS573" s="444">
        <f t="shared" si="43"/>
        <v>0.011338969936070527</v>
      </c>
      <c r="AT573" s="329">
        <f t="shared" si="44"/>
        <v>0.11338969936070528</v>
      </c>
      <c r="AU573" s="329">
        <f t="shared" si="41"/>
        <v>0.37688969936070527</v>
      </c>
    </row>
    <row r="574" spans="42:47" ht="12.75">
      <c r="AP574" s="329">
        <f aca="true" t="shared" si="45" ref="AP574:AP637">AU574</f>
        <v>0.3796803838370425</v>
      </c>
      <c r="AQ574" s="324">
        <v>528</v>
      </c>
      <c r="AR574" s="443">
        <f t="shared" si="42"/>
        <v>0.264</v>
      </c>
      <c r="AS574" s="444">
        <f t="shared" si="43"/>
        <v>0.011568038383704252</v>
      </c>
      <c r="AT574" s="329">
        <f t="shared" si="44"/>
        <v>0.11568038383704252</v>
      </c>
      <c r="AU574" s="329">
        <f aca="true" t="shared" si="46" ref="AU574:AU637">AR574+AT574</f>
        <v>0.3796803838370425</v>
      </c>
    </row>
    <row r="575" spans="42:47" ht="12.75">
      <c r="AP575" s="329">
        <f t="shared" si="45"/>
        <v>0.3825173432093803</v>
      </c>
      <c r="AQ575" s="324">
        <v>529</v>
      </c>
      <c r="AR575" s="443">
        <f t="shared" si="42"/>
        <v>0.2645</v>
      </c>
      <c r="AS575" s="444">
        <f t="shared" si="43"/>
        <v>0.011801734320938027</v>
      </c>
      <c r="AT575" s="329">
        <f t="shared" si="44"/>
        <v>0.11801734320938027</v>
      </c>
      <c r="AU575" s="329">
        <f t="shared" si="46"/>
        <v>0.3825173432093803</v>
      </c>
    </row>
    <row r="576" spans="42:47" ht="12.75">
      <c r="AP576" s="329">
        <f t="shared" si="45"/>
        <v>0.38540151229262753</v>
      </c>
      <c r="AQ576" s="324">
        <v>530</v>
      </c>
      <c r="AR576" s="443">
        <f t="shared" si="42"/>
        <v>0.265</v>
      </c>
      <c r="AS576" s="444">
        <f t="shared" si="43"/>
        <v>0.012040151229262755</v>
      </c>
      <c r="AT576" s="329">
        <f t="shared" si="44"/>
        <v>0.12040151229262755</v>
      </c>
      <c r="AU576" s="329">
        <f t="shared" si="46"/>
        <v>0.38540151229262753</v>
      </c>
    </row>
    <row r="577" spans="42:47" ht="12.75">
      <c r="AP577" s="329">
        <f t="shared" si="45"/>
        <v>0.3883338447862066</v>
      </c>
      <c r="AQ577" s="324">
        <v>531</v>
      </c>
      <c r="AR577" s="443">
        <f t="shared" si="42"/>
        <v>0.2655</v>
      </c>
      <c r="AS577" s="444">
        <f t="shared" si="43"/>
        <v>0.012283384478620657</v>
      </c>
      <c r="AT577" s="329">
        <f t="shared" si="44"/>
        <v>0.12283384478620657</v>
      </c>
      <c r="AU577" s="329">
        <f t="shared" si="46"/>
        <v>0.3883338447862066</v>
      </c>
    </row>
    <row r="578" spans="42:47" ht="12.75">
      <c r="AP578" s="329">
        <f t="shared" si="45"/>
        <v>0.3913153136555465</v>
      </c>
      <c r="AQ578" s="324">
        <v>532</v>
      </c>
      <c r="AR578" s="443">
        <f t="shared" si="42"/>
        <v>0.266</v>
      </c>
      <c r="AS578" s="444">
        <f t="shared" si="43"/>
        <v>0.012531531365554651</v>
      </c>
      <c r="AT578" s="329">
        <f t="shared" si="44"/>
        <v>0.12531531365554652</v>
      </c>
      <c r="AU578" s="329">
        <f t="shared" si="46"/>
        <v>0.3913153136555465</v>
      </c>
    </row>
    <row r="579" spans="42:47" ht="12.75">
      <c r="AP579" s="329">
        <f t="shared" si="45"/>
        <v>0.39434691152128176</v>
      </c>
      <c r="AQ579" s="324">
        <v>533</v>
      </c>
      <c r="AR579" s="443">
        <f t="shared" si="42"/>
        <v>0.2665</v>
      </c>
      <c r="AS579" s="444">
        <f t="shared" si="43"/>
        <v>0.012784691152128177</v>
      </c>
      <c r="AT579" s="329">
        <f t="shared" si="44"/>
        <v>0.12784691152128178</v>
      </c>
      <c r="AU579" s="329">
        <f t="shared" si="46"/>
        <v>0.39434691152128176</v>
      </c>
    </row>
    <row r="580" spans="42:47" ht="12.75">
      <c r="AP580" s="329">
        <f t="shared" si="45"/>
        <v>0.3974296510563138</v>
      </c>
      <c r="AQ580" s="324">
        <v>534</v>
      </c>
      <c r="AR580" s="443">
        <f t="shared" si="42"/>
        <v>0.267</v>
      </c>
      <c r="AS580" s="444">
        <f t="shared" si="43"/>
        <v>0.013042965105631377</v>
      </c>
      <c r="AT580" s="329">
        <f t="shared" si="44"/>
        <v>0.13042965105631377</v>
      </c>
      <c r="AU580" s="329">
        <f t="shared" si="46"/>
        <v>0.3974296510563138</v>
      </c>
    </row>
    <row r="581" spans="42:47" ht="12.75">
      <c r="AP581" s="329">
        <f t="shared" si="45"/>
        <v>0.4005645653908938</v>
      </c>
      <c r="AQ581" s="324">
        <v>535</v>
      </c>
      <c r="AR581" s="443">
        <f t="shared" si="42"/>
        <v>0.2675</v>
      </c>
      <c r="AS581" s="444">
        <f t="shared" si="43"/>
        <v>0.013306456539089375</v>
      </c>
      <c r="AT581" s="329">
        <f t="shared" si="44"/>
        <v>0.13306456539089376</v>
      </c>
      <c r="AU581" s="329">
        <f t="shared" si="46"/>
        <v>0.4005645653908938</v>
      </c>
    </row>
    <row r="582" spans="42:47" ht="12.75">
      <c r="AP582" s="329">
        <f t="shared" si="45"/>
        <v>0.4037527085258877</v>
      </c>
      <c r="AQ582" s="324">
        <v>536</v>
      </c>
      <c r="AR582" s="443">
        <f t="shared" si="42"/>
        <v>0.268</v>
      </c>
      <c r="AS582" s="444">
        <f t="shared" si="43"/>
        <v>0.013575270852588767</v>
      </c>
      <c r="AT582" s="329">
        <f t="shared" si="44"/>
        <v>0.13575270852588767</v>
      </c>
      <c r="AU582" s="329">
        <f t="shared" si="46"/>
        <v>0.4037527085258877</v>
      </c>
    </row>
    <row r="583" spans="42:47" ht="12.75">
      <c r="AP583" s="329">
        <f t="shared" si="45"/>
        <v>0.40699515575439227</v>
      </c>
      <c r="AQ583" s="324">
        <v>537</v>
      </c>
      <c r="AR583" s="443">
        <f t="shared" si="42"/>
        <v>0.2685</v>
      </c>
      <c r="AS583" s="444">
        <f t="shared" si="43"/>
        <v>0.013849515575439224</v>
      </c>
      <c r="AT583" s="329">
        <f t="shared" si="44"/>
        <v>0.13849515575439225</v>
      </c>
      <c r="AU583" s="329">
        <f t="shared" si="46"/>
        <v>0.40699515575439227</v>
      </c>
    </row>
    <row r="584" spans="42:47" ht="12.75">
      <c r="AP584" s="329">
        <f t="shared" si="45"/>
        <v>0.41029300409186553</v>
      </c>
      <c r="AQ584" s="324">
        <v>538</v>
      </c>
      <c r="AR584" s="443">
        <f t="shared" si="42"/>
        <v>0.269</v>
      </c>
      <c r="AS584" s="444">
        <f t="shared" si="43"/>
        <v>0.01412930040918655</v>
      </c>
      <c r="AT584" s="329">
        <f t="shared" si="44"/>
        <v>0.14129300409186552</v>
      </c>
      <c r="AU584" s="329">
        <f t="shared" si="46"/>
        <v>0.41029300409186553</v>
      </c>
    </row>
    <row r="585" spans="42:47" ht="12.75">
      <c r="AP585" s="329">
        <f t="shared" si="45"/>
        <v>0.4136473727149471</v>
      </c>
      <c r="AQ585" s="324">
        <v>539</v>
      </c>
      <c r="AR585" s="443">
        <f t="shared" si="42"/>
        <v>0.2695</v>
      </c>
      <c r="AS585" s="444">
        <f t="shared" si="43"/>
        <v>0.014414737271494709</v>
      </c>
      <c r="AT585" s="329">
        <f t="shared" si="44"/>
        <v>0.1441473727149471</v>
      </c>
      <c r="AU585" s="329">
        <f t="shared" si="46"/>
        <v>0.4136473727149471</v>
      </c>
    </row>
    <row r="586" spans="42:47" ht="12.75">
      <c r="AP586" s="329">
        <f t="shared" si="45"/>
        <v>0.41705940340914527</v>
      </c>
      <c r="AQ586" s="324">
        <v>540</v>
      </c>
      <c r="AR586" s="443">
        <f t="shared" si="42"/>
        <v>0.27</v>
      </c>
      <c r="AS586" s="444">
        <f t="shared" si="43"/>
        <v>0.014705940340914525</v>
      </c>
      <c r="AT586" s="329">
        <f t="shared" si="44"/>
        <v>0.14705940340914525</v>
      </c>
      <c r="AU586" s="329">
        <f t="shared" si="46"/>
        <v>0.41705940340914527</v>
      </c>
    </row>
    <row r="587" spans="42:47" ht="12.75">
      <c r="AP587" s="329">
        <f t="shared" si="45"/>
        <v>0.42053026102556523</v>
      </c>
      <c r="AQ587" s="324">
        <v>541</v>
      </c>
      <c r="AR587" s="443">
        <f t="shared" si="42"/>
        <v>0.2705</v>
      </c>
      <c r="AS587" s="444">
        <f t="shared" si="43"/>
        <v>0.015003026102556525</v>
      </c>
      <c r="AT587" s="329">
        <f t="shared" si="44"/>
        <v>0.15003026102556524</v>
      </c>
      <c r="AU587" s="329">
        <f t="shared" si="46"/>
        <v>0.42053026102556523</v>
      </c>
    </row>
    <row r="588" spans="42:47" ht="12.75">
      <c r="AP588" s="329">
        <f t="shared" si="45"/>
        <v>0.4240611339468657</v>
      </c>
      <c r="AQ588" s="324">
        <v>542</v>
      </c>
      <c r="AR588" s="443">
        <f t="shared" si="42"/>
        <v>0.271</v>
      </c>
      <c r="AS588" s="444">
        <f t="shared" si="43"/>
        <v>0.015306113394686566</v>
      </c>
      <c r="AT588" s="329">
        <f t="shared" si="44"/>
        <v>0.15306113394686566</v>
      </c>
      <c r="AU588" s="329">
        <f t="shared" si="46"/>
        <v>0.4240611339468657</v>
      </c>
    </row>
    <row r="589" spans="42:47" ht="12.75">
      <c r="AP589" s="329">
        <f t="shared" si="45"/>
        <v>0.4276532345626274</v>
      </c>
      <c r="AQ589" s="324">
        <v>543</v>
      </c>
      <c r="AR589" s="443">
        <f t="shared" si="42"/>
        <v>0.2715</v>
      </c>
      <c r="AS589" s="444">
        <f t="shared" si="43"/>
        <v>0.01561532345626274</v>
      </c>
      <c r="AT589" s="329">
        <f t="shared" si="44"/>
        <v>0.1561532345626274</v>
      </c>
      <c r="AU589" s="329">
        <f t="shared" si="46"/>
        <v>0.4276532345626274</v>
      </c>
    </row>
    <row r="590" spans="42:47" ht="12.75">
      <c r="AP590" s="329">
        <f t="shared" si="45"/>
        <v>0.4313077997543248</v>
      </c>
      <c r="AQ590" s="324">
        <v>544</v>
      </c>
      <c r="AR590" s="443">
        <f t="shared" si="42"/>
        <v>0.272</v>
      </c>
      <c r="AS590" s="444">
        <f t="shared" si="43"/>
        <v>0.01593077997543248</v>
      </c>
      <c r="AT590" s="329">
        <f t="shared" si="44"/>
        <v>0.1593077997543248</v>
      </c>
      <c r="AU590" s="329">
        <f t="shared" si="46"/>
        <v>0.4313077997543248</v>
      </c>
    </row>
    <row r="591" spans="42:47" ht="12.75">
      <c r="AP591" s="329">
        <f t="shared" si="45"/>
        <v>0.4350260913900963</v>
      </c>
      <c r="AQ591" s="324">
        <v>545</v>
      </c>
      <c r="AR591" s="443">
        <f t="shared" si="42"/>
        <v>0.2725</v>
      </c>
      <c r="AS591" s="444">
        <f t="shared" si="43"/>
        <v>0.016252609139009624</v>
      </c>
      <c r="AT591" s="329">
        <f t="shared" si="44"/>
        <v>0.16252609139009624</v>
      </c>
      <c r="AU591" s="329">
        <f t="shared" si="46"/>
        <v>0.4350260913900963</v>
      </c>
    </row>
    <row r="592" spans="42:47" ht="12.75">
      <c r="AP592" s="329">
        <f t="shared" si="45"/>
        <v>0.4388093968295075</v>
      </c>
      <c r="AQ592" s="324">
        <v>546</v>
      </c>
      <c r="AR592" s="443">
        <f t="shared" si="42"/>
        <v>0.273</v>
      </c>
      <c r="AS592" s="444">
        <f t="shared" si="43"/>
        <v>0.016580939682950747</v>
      </c>
      <c r="AT592" s="329">
        <f t="shared" si="44"/>
        <v>0.16580939682950746</v>
      </c>
      <c r="AU592" s="329">
        <f t="shared" si="46"/>
        <v>0.4388093968295075</v>
      </c>
    </row>
    <row r="593" spans="42:47" ht="12.75">
      <c r="AP593" s="329">
        <f t="shared" si="45"/>
        <v>0.4426590294385117</v>
      </c>
      <c r="AQ593" s="324">
        <v>547</v>
      </c>
      <c r="AR593" s="443">
        <f t="shared" si="42"/>
        <v>0.2735</v>
      </c>
      <c r="AS593" s="444">
        <f t="shared" si="43"/>
        <v>0.016915902943851167</v>
      </c>
      <c r="AT593" s="329">
        <f t="shared" si="44"/>
        <v>0.1691590294385117</v>
      </c>
      <c r="AU593" s="329">
        <f t="shared" si="46"/>
        <v>0.4426590294385117</v>
      </c>
    </row>
    <row r="594" spans="42:47" ht="12.75">
      <c r="AP594" s="329">
        <f t="shared" si="45"/>
        <v>0.44657632911481504</v>
      </c>
      <c r="AQ594" s="324">
        <v>548</v>
      </c>
      <c r="AR594" s="443">
        <f t="shared" si="42"/>
        <v>0.274</v>
      </c>
      <c r="AS594" s="444">
        <f t="shared" si="43"/>
        <v>0.017257632911481503</v>
      </c>
      <c r="AT594" s="329">
        <f t="shared" si="44"/>
        <v>0.17257632911481502</v>
      </c>
      <c r="AU594" s="329">
        <f t="shared" si="46"/>
        <v>0.44657632911481504</v>
      </c>
    </row>
    <row r="595" spans="42:47" ht="12.75">
      <c r="AP595" s="329">
        <f t="shared" si="45"/>
        <v>0.45056266282385277</v>
      </c>
      <c r="AQ595" s="324">
        <v>549</v>
      </c>
      <c r="AR595" s="443">
        <f t="shared" si="42"/>
        <v>0.2745</v>
      </c>
      <c r="AS595" s="444">
        <f t="shared" si="43"/>
        <v>0.017606266282385274</v>
      </c>
      <c r="AT595" s="329">
        <f t="shared" si="44"/>
        <v>0.17606266282385274</v>
      </c>
      <c r="AU595" s="329">
        <f t="shared" si="46"/>
        <v>0.45056266282385277</v>
      </c>
    </row>
    <row r="596" spans="42:47" ht="12.75">
      <c r="AP596" s="329">
        <f t="shared" si="45"/>
        <v>0.4546194251455935</v>
      </c>
      <c r="AQ596" s="324">
        <v>550</v>
      </c>
      <c r="AR596" s="443">
        <f t="shared" si="42"/>
        <v>0.275</v>
      </c>
      <c r="AS596" s="444">
        <f t="shared" si="43"/>
        <v>0.017961942514559345</v>
      </c>
      <c r="AT596" s="329">
        <f t="shared" si="44"/>
        <v>0.17961942514559345</v>
      </c>
      <c r="AU596" s="329">
        <f t="shared" si="46"/>
        <v>0.4546194251455935</v>
      </c>
    </row>
    <row r="597" spans="42:47" ht="12.75">
      <c r="AP597" s="329">
        <f t="shared" si="45"/>
        <v>0.45874803883239035</v>
      </c>
      <c r="AQ597" s="324">
        <v>551</v>
      </c>
      <c r="AR597" s="443">
        <f t="shared" si="42"/>
        <v>0.2755</v>
      </c>
      <c r="AS597" s="444">
        <f t="shared" si="43"/>
        <v>0.01832480388323903</v>
      </c>
      <c r="AT597" s="329">
        <f t="shared" si="44"/>
        <v>0.18324803883239033</v>
      </c>
      <c r="AU597" s="329">
        <f t="shared" si="46"/>
        <v>0.45874803883239035</v>
      </c>
    </row>
    <row r="598" spans="42:47" ht="12.75">
      <c r="AP598" s="329">
        <f t="shared" si="45"/>
        <v>0.4629499553780996</v>
      </c>
      <c r="AQ598" s="324">
        <v>552</v>
      </c>
      <c r="AR598" s="443">
        <f t="shared" si="42"/>
        <v>0.276</v>
      </c>
      <c r="AS598" s="444">
        <f t="shared" si="43"/>
        <v>0.01869499553780996</v>
      </c>
      <c r="AT598" s="329">
        <f t="shared" si="44"/>
        <v>0.18694995537809958</v>
      </c>
      <c r="AU598" s="329">
        <f t="shared" si="46"/>
        <v>0.4629499553780996</v>
      </c>
    </row>
    <row r="599" spans="42:47" ht="12.75">
      <c r="AP599" s="329">
        <f t="shared" si="45"/>
        <v>0.46722665559869947</v>
      </c>
      <c r="AQ599" s="324">
        <v>553</v>
      </c>
      <c r="AR599" s="443">
        <f t="shared" si="42"/>
        <v>0.2765</v>
      </c>
      <c r="AS599" s="444">
        <f t="shared" si="43"/>
        <v>0.01907266555986994</v>
      </c>
      <c r="AT599" s="329">
        <f t="shared" si="44"/>
        <v>0.19072665559869942</v>
      </c>
      <c r="AU599" s="329">
        <f t="shared" si="46"/>
        <v>0.46722665559869947</v>
      </c>
    </row>
    <row r="600" spans="42:47" ht="12.75">
      <c r="AP600" s="329">
        <f t="shared" si="45"/>
        <v>0.47157965022463505</v>
      </c>
      <c r="AQ600" s="324">
        <v>554</v>
      </c>
      <c r="AR600" s="443">
        <f t="shared" si="42"/>
        <v>0.277</v>
      </c>
      <c r="AS600" s="444">
        <f t="shared" si="43"/>
        <v>0.019457965022463504</v>
      </c>
      <c r="AT600" s="329">
        <f t="shared" si="44"/>
        <v>0.19457965022463503</v>
      </c>
      <c r="AU600" s="329">
        <f t="shared" si="46"/>
        <v>0.47157965022463505</v>
      </c>
    </row>
    <row r="601" spans="42:47" ht="12.75">
      <c r="AP601" s="329">
        <f t="shared" si="45"/>
        <v>0.47601048050513006</v>
      </c>
      <c r="AQ601" s="324">
        <v>555</v>
      </c>
      <c r="AR601" s="443">
        <f t="shared" si="42"/>
        <v>0.2775</v>
      </c>
      <c r="AS601" s="444">
        <f t="shared" si="43"/>
        <v>0.019851048050513007</v>
      </c>
      <c r="AT601" s="329">
        <f t="shared" si="44"/>
        <v>0.19851048050513007</v>
      </c>
      <c r="AU601" s="329">
        <f t="shared" si="46"/>
        <v>0.47601048050513006</v>
      </c>
    </row>
    <row r="602" spans="42:47" ht="12.75">
      <c r="AP602" s="329">
        <f t="shared" si="45"/>
        <v>0.4805207188247089</v>
      </c>
      <c r="AQ602" s="324">
        <v>556</v>
      </c>
      <c r="AR602" s="443">
        <f t="shared" si="42"/>
        <v>0.278</v>
      </c>
      <c r="AS602" s="444">
        <f t="shared" si="43"/>
        <v>0.02025207188247089</v>
      </c>
      <c r="AT602" s="329">
        <f t="shared" si="44"/>
        <v>0.2025207188247089</v>
      </c>
      <c r="AU602" s="329">
        <f t="shared" si="46"/>
        <v>0.4805207188247089</v>
      </c>
    </row>
    <row r="603" spans="42:47" ht="12.75">
      <c r="AP603" s="329">
        <f t="shared" si="45"/>
        <v>0.4851119693321698</v>
      </c>
      <c r="AQ603" s="324">
        <v>557</v>
      </c>
      <c r="AR603" s="443">
        <f t="shared" si="42"/>
        <v>0.2785</v>
      </c>
      <c r="AS603" s="444">
        <f t="shared" si="43"/>
        <v>0.020661196933216983</v>
      </c>
      <c r="AT603" s="329">
        <f t="shared" si="44"/>
        <v>0.20661196933216983</v>
      </c>
      <c r="AU603" s="329">
        <f t="shared" si="46"/>
        <v>0.4851119693321698</v>
      </c>
    </row>
    <row r="604" spans="42:47" ht="12.75">
      <c r="AP604" s="329">
        <f t="shared" si="45"/>
        <v>0.4897858685822667</v>
      </c>
      <c r="AQ604" s="324">
        <v>558</v>
      </c>
      <c r="AR604" s="443">
        <f t="shared" si="42"/>
        <v>0.279</v>
      </c>
      <c r="AS604" s="444">
        <f t="shared" si="43"/>
        <v>0.021078586858226663</v>
      </c>
      <c r="AT604" s="329">
        <f t="shared" si="44"/>
        <v>0.21078586858226664</v>
      </c>
      <c r="AU604" s="329">
        <f t="shared" si="46"/>
        <v>0.4897858685822667</v>
      </c>
    </row>
    <row r="605" spans="42:47" ht="12.75">
      <c r="AP605" s="329">
        <f t="shared" si="45"/>
        <v>0.49454408619035245</v>
      </c>
      <c r="AQ605" s="324">
        <v>559</v>
      </c>
      <c r="AR605" s="443">
        <f t="shared" si="42"/>
        <v>0.2795</v>
      </c>
      <c r="AS605" s="444">
        <f t="shared" si="43"/>
        <v>0.021504408619035242</v>
      </c>
      <c r="AT605" s="329">
        <f t="shared" si="44"/>
        <v>0.21504408619035242</v>
      </c>
      <c r="AU605" s="329">
        <f t="shared" si="46"/>
        <v>0.49454408619035245</v>
      </c>
    </row>
    <row r="606" spans="42:47" ht="12.75">
      <c r="AP606" s="329">
        <f t="shared" si="45"/>
        <v>0.49938832550024675</v>
      </c>
      <c r="AQ606" s="324">
        <v>560</v>
      </c>
      <c r="AR606" s="443">
        <f t="shared" si="42"/>
        <v>0.28</v>
      </c>
      <c r="AS606" s="444">
        <f t="shared" si="43"/>
        <v>0.021938832550024674</v>
      </c>
      <c r="AT606" s="329">
        <f t="shared" si="44"/>
        <v>0.21938832550024673</v>
      </c>
      <c r="AU606" s="329">
        <f t="shared" si="46"/>
        <v>0.49938832550024675</v>
      </c>
    </row>
    <row r="607" spans="42:47" ht="12.75">
      <c r="AP607" s="329">
        <f t="shared" si="45"/>
        <v>0.5043203242655978</v>
      </c>
      <c r="AQ607" s="324">
        <v>561</v>
      </c>
      <c r="AR607" s="443">
        <f t="shared" si="42"/>
        <v>0.2805</v>
      </c>
      <c r="AS607" s="444">
        <f t="shared" si="43"/>
        <v>0.02238203242655978</v>
      </c>
      <c r="AT607" s="329">
        <f t="shared" si="44"/>
        <v>0.2238203242655978</v>
      </c>
      <c r="AU607" s="329">
        <f t="shared" si="46"/>
        <v>0.5043203242655978</v>
      </c>
    </row>
    <row r="608" spans="42:47" ht="12.75">
      <c r="AP608" s="329">
        <f t="shared" si="45"/>
        <v>0.5093418553450062</v>
      </c>
      <c r="AQ608" s="324">
        <v>562</v>
      </c>
      <c r="AR608" s="443">
        <f t="shared" si="42"/>
        <v>0.281</v>
      </c>
      <c r="AS608" s="444">
        <f t="shared" si="43"/>
        <v>0.02283418553450062</v>
      </c>
      <c r="AT608" s="329">
        <f t="shared" si="44"/>
        <v>0.2283418553450062</v>
      </c>
      <c r="AU608" s="329">
        <f t="shared" si="46"/>
        <v>0.5093418553450062</v>
      </c>
    </row>
    <row r="609" spans="42:47" ht="12.75">
      <c r="AP609" s="329">
        <f t="shared" si="45"/>
        <v>0.514454727411191</v>
      </c>
      <c r="AQ609" s="324">
        <v>563</v>
      </c>
      <c r="AR609" s="443">
        <f t="shared" si="42"/>
        <v>0.28150000000000003</v>
      </c>
      <c r="AS609" s="444">
        <f t="shared" si="43"/>
        <v>0.023295472741119098</v>
      </c>
      <c r="AT609" s="329">
        <f t="shared" si="44"/>
        <v>0.23295472741119097</v>
      </c>
      <c r="AU609" s="329">
        <f t="shared" si="46"/>
        <v>0.514454727411191</v>
      </c>
    </row>
    <row r="610" spans="42:47" ht="12.75">
      <c r="AP610" s="329">
        <f t="shared" si="45"/>
        <v>0.5196607856744846</v>
      </c>
      <c r="AQ610" s="324">
        <v>564</v>
      </c>
      <c r="AR610" s="443">
        <f t="shared" si="42"/>
        <v>0.28200000000000003</v>
      </c>
      <c r="AS610" s="444">
        <f t="shared" si="43"/>
        <v>0.023766078567448463</v>
      </c>
      <c r="AT610" s="329">
        <f t="shared" si="44"/>
        <v>0.23766078567448462</v>
      </c>
      <c r="AU610" s="329">
        <f t="shared" si="46"/>
        <v>0.5196607856744846</v>
      </c>
    </row>
    <row r="611" spans="42:47" ht="12.75">
      <c r="AP611" s="329">
        <f t="shared" si="45"/>
        <v>0.5249619126209408</v>
      </c>
      <c r="AQ611" s="324">
        <v>565</v>
      </c>
      <c r="AR611" s="443">
        <f t="shared" si="42"/>
        <v>0.28250000000000003</v>
      </c>
      <c r="AS611" s="444">
        <f t="shared" si="43"/>
        <v>0.02424619126209408</v>
      </c>
      <c r="AT611" s="329">
        <f t="shared" si="44"/>
        <v>0.2424619126209408</v>
      </c>
      <c r="AU611" s="329">
        <f t="shared" si="46"/>
        <v>0.5249619126209408</v>
      </c>
    </row>
    <row r="612" spans="42:47" ht="12.75">
      <c r="AP612" s="329">
        <f t="shared" si="45"/>
        <v>0.530360028765354</v>
      </c>
      <c r="AQ612" s="324">
        <v>566</v>
      </c>
      <c r="AR612" s="443">
        <f t="shared" si="42"/>
        <v>0.28300000000000003</v>
      </c>
      <c r="AS612" s="444">
        <f t="shared" si="43"/>
        <v>0.024736002876535396</v>
      </c>
      <c r="AT612" s="329">
        <f t="shared" si="44"/>
        <v>0.24736002876535396</v>
      </c>
      <c r="AU612" s="329">
        <f t="shared" si="46"/>
        <v>0.530360028765354</v>
      </c>
    </row>
    <row r="613" spans="42:47" ht="12.75">
      <c r="AP613" s="329">
        <f t="shared" si="45"/>
        <v>0.5358570934194915</v>
      </c>
      <c r="AQ613" s="324">
        <v>567</v>
      </c>
      <c r="AR613" s="443">
        <f t="shared" si="42"/>
        <v>0.28350000000000003</v>
      </c>
      <c r="AS613" s="444">
        <f t="shared" si="43"/>
        <v>0.02523570934194914</v>
      </c>
      <c r="AT613" s="329">
        <f t="shared" si="44"/>
        <v>0.2523570934194914</v>
      </c>
      <c r="AU613" s="329">
        <f t="shared" si="46"/>
        <v>0.5358570934194915</v>
      </c>
    </row>
    <row r="614" spans="42:47" ht="12.75">
      <c r="AP614" s="329">
        <f t="shared" si="45"/>
        <v>0.5414551054758423</v>
      </c>
      <c r="AQ614" s="324">
        <v>568</v>
      </c>
      <c r="AR614" s="443">
        <f t="shared" si="42"/>
        <v>0.28400000000000003</v>
      </c>
      <c r="AS614" s="444">
        <f t="shared" si="43"/>
        <v>0.025745510547584227</v>
      </c>
      <c r="AT614" s="329">
        <f t="shared" si="44"/>
        <v>0.25745510547584227</v>
      </c>
      <c r="AU614" s="329">
        <f t="shared" si="46"/>
        <v>0.5414551054758423</v>
      </c>
    </row>
    <row r="615" spans="42:47" ht="12.75">
      <c r="AP615" s="329">
        <f t="shared" si="45"/>
        <v>0.5471561042072041</v>
      </c>
      <c r="AQ615" s="324">
        <v>569</v>
      </c>
      <c r="AR615" s="443">
        <f t="shared" si="42"/>
        <v>0.28450000000000003</v>
      </c>
      <c r="AS615" s="444">
        <f t="shared" si="43"/>
        <v>0.026265610420720405</v>
      </c>
      <c r="AT615" s="329">
        <f t="shared" si="44"/>
        <v>0.26265610420720403</v>
      </c>
      <c r="AU615" s="329">
        <f t="shared" si="46"/>
        <v>0.5471561042072041</v>
      </c>
    </row>
    <row r="616" spans="42:47" ht="12.75">
      <c r="AP616" s="329">
        <f t="shared" si="45"/>
        <v>0.5529621700824172</v>
      </c>
      <c r="AQ616" s="324">
        <v>570</v>
      </c>
      <c r="AR616" s="443">
        <f t="shared" si="42"/>
        <v>0.28500000000000003</v>
      </c>
      <c r="AS616" s="444">
        <f t="shared" si="43"/>
        <v>0.02679621700824172</v>
      </c>
      <c r="AT616" s="329">
        <f t="shared" si="44"/>
        <v>0.2679621700824172</v>
      </c>
      <c r="AU616" s="329">
        <f t="shared" si="46"/>
        <v>0.5529621700824172</v>
      </c>
    </row>
    <row r="617" spans="42:47" ht="12.75">
      <c r="AP617" s="329">
        <f t="shared" si="45"/>
        <v>0.5588754255985795</v>
      </c>
      <c r="AQ617" s="324">
        <v>571</v>
      </c>
      <c r="AR617" s="443">
        <f t="shared" si="42"/>
        <v>0.28550000000000003</v>
      </c>
      <c r="AS617" s="444">
        <f t="shared" si="43"/>
        <v>0.027337542559857948</v>
      </c>
      <c r="AT617" s="329">
        <f t="shared" si="44"/>
        <v>0.27337542559857947</v>
      </c>
      <c r="AU617" s="329">
        <f t="shared" si="46"/>
        <v>0.5588754255985795</v>
      </c>
    </row>
    <row r="618" spans="42:47" ht="12.75">
      <c r="AP618" s="329">
        <f t="shared" si="45"/>
        <v>0.5648980361300755</v>
      </c>
      <c r="AQ618" s="324">
        <v>572</v>
      </c>
      <c r="AR618" s="443">
        <f t="shared" si="42"/>
        <v>0.28600000000000003</v>
      </c>
      <c r="AS618" s="444">
        <f t="shared" si="43"/>
        <v>0.027889803613007542</v>
      </c>
      <c r="AT618" s="329">
        <f t="shared" si="44"/>
        <v>0.2788980361300754</v>
      </c>
      <c r="AU618" s="329">
        <f t="shared" si="46"/>
        <v>0.5648980361300755</v>
      </c>
    </row>
    <row r="619" spans="42:47" ht="12.75">
      <c r="AP619" s="329">
        <f t="shared" si="45"/>
        <v>0.5710322107947535</v>
      </c>
      <c r="AQ619" s="324">
        <v>573</v>
      </c>
      <c r="AR619" s="443">
        <f t="shared" si="42"/>
        <v>0.28650000000000003</v>
      </c>
      <c r="AS619" s="444">
        <f t="shared" si="43"/>
        <v>0.028453221079475347</v>
      </c>
      <c r="AT619" s="329">
        <f t="shared" si="44"/>
        <v>0.2845322107947535</v>
      </c>
      <c r="AU619" s="329">
        <f t="shared" si="46"/>
        <v>0.5710322107947535</v>
      </c>
    </row>
    <row r="620" spans="42:47" ht="12.75">
      <c r="AP620" s="329">
        <f t="shared" si="45"/>
        <v>0.5772802033376028</v>
      </c>
      <c r="AQ620" s="324">
        <v>574</v>
      </c>
      <c r="AR620" s="443">
        <f t="shared" si="42"/>
        <v>0.28700000000000003</v>
      </c>
      <c r="AS620" s="444">
        <f t="shared" si="43"/>
        <v>0.02902802033376028</v>
      </c>
      <c r="AT620" s="329">
        <f t="shared" si="44"/>
        <v>0.2902802033376028</v>
      </c>
      <c r="AU620" s="329">
        <f t="shared" si="46"/>
        <v>0.5772802033376028</v>
      </c>
    </row>
    <row r="621" spans="42:47" ht="12.75">
      <c r="AP621" s="329">
        <f t="shared" si="45"/>
        <v>0.583644313032282</v>
      </c>
      <c r="AQ621" s="324">
        <v>575</v>
      </c>
      <c r="AR621" s="443">
        <f t="shared" si="42"/>
        <v>0.28750000000000003</v>
      </c>
      <c r="AS621" s="444">
        <f t="shared" si="43"/>
        <v>0.0296144313032282</v>
      </c>
      <c r="AT621" s="329">
        <f t="shared" si="44"/>
        <v>0.296144313032282</v>
      </c>
      <c r="AU621" s="329">
        <f t="shared" si="46"/>
        <v>0.583644313032282</v>
      </c>
    </row>
    <row r="622" spans="42:47" ht="12.75">
      <c r="AP622" s="329">
        <f t="shared" si="45"/>
        <v>0.5901268856008571</v>
      </c>
      <c r="AQ622" s="324">
        <v>576</v>
      </c>
      <c r="AR622" s="443">
        <f aca="true" t="shared" si="47" ref="AR622:AR685">AQ622*$AQ$44</f>
        <v>0.28800000000000003</v>
      </c>
      <c r="AS622" s="444">
        <f aca="true" t="shared" si="48" ref="AS622:AS685">IF($AS$28=1,0,$AS$36*(EXP($AS$37*AR622)-1))</f>
        <v>0.030212688560085712</v>
      </c>
      <c r="AT622" s="329">
        <f aca="true" t="shared" si="49" ref="AT622:AT685">AS622*$AS$44</f>
        <v>0.3021268856008571</v>
      </c>
      <c r="AU622" s="329">
        <f t="shared" si="46"/>
        <v>0.5901268856008571</v>
      </c>
    </row>
    <row r="623" spans="42:47" ht="12.75">
      <c r="AP623" s="329">
        <f t="shared" si="45"/>
        <v>0.5967303141521241</v>
      </c>
      <c r="AQ623" s="324">
        <v>577</v>
      </c>
      <c r="AR623" s="443">
        <f t="shared" si="47"/>
        <v>0.2885</v>
      </c>
      <c r="AS623" s="444">
        <f t="shared" si="48"/>
        <v>0.030823031415212417</v>
      </c>
      <c r="AT623" s="329">
        <f t="shared" si="49"/>
        <v>0.30823031415212415</v>
      </c>
      <c r="AU623" s="329">
        <f t="shared" si="46"/>
        <v>0.5967303141521241</v>
      </c>
    </row>
    <row r="624" spans="42:47" ht="12.75">
      <c r="AP624" s="329">
        <f t="shared" si="45"/>
        <v>0.6034570401388849</v>
      </c>
      <c r="AQ624" s="324">
        <v>578</v>
      </c>
      <c r="AR624" s="443">
        <f t="shared" si="47"/>
        <v>0.289</v>
      </c>
      <c r="AS624" s="444">
        <f t="shared" si="48"/>
        <v>0.03144570401388849</v>
      </c>
      <c r="AT624" s="329">
        <f t="shared" si="49"/>
        <v>0.3144570401388849</v>
      </c>
      <c r="AU624" s="329">
        <f t="shared" si="46"/>
        <v>0.6034570401388849</v>
      </c>
    </row>
    <row r="625" spans="42:47" ht="12.75">
      <c r="AP625" s="329">
        <f t="shared" si="45"/>
        <v>0.6103095543345577</v>
      </c>
      <c r="AQ625" s="324">
        <v>579</v>
      </c>
      <c r="AR625" s="443">
        <f t="shared" si="47"/>
        <v>0.2895</v>
      </c>
      <c r="AS625" s="444">
        <f t="shared" si="48"/>
        <v>0.03208095543345577</v>
      </c>
      <c r="AT625" s="329">
        <f t="shared" si="49"/>
        <v>0.3208095543345577</v>
      </c>
      <c r="AU625" s="329">
        <f t="shared" si="46"/>
        <v>0.6103095543345577</v>
      </c>
    </row>
    <row r="626" spans="42:47" ht="12.75">
      <c r="AP626" s="329">
        <f t="shared" si="45"/>
        <v>0.6172903978295226</v>
      </c>
      <c r="AQ626" s="324">
        <v>580</v>
      </c>
      <c r="AR626" s="443">
        <f t="shared" si="47"/>
        <v>0.29</v>
      </c>
      <c r="AS626" s="444">
        <f t="shared" si="48"/>
        <v>0.03272903978295226</v>
      </c>
      <c r="AT626" s="329">
        <f t="shared" si="49"/>
        <v>0.32729039782952263</v>
      </c>
      <c r="AU626" s="329">
        <f t="shared" si="46"/>
        <v>0.6172903978295226</v>
      </c>
    </row>
    <row r="627" spans="42:47" ht="12.75">
      <c r="AP627" s="329">
        <f t="shared" si="45"/>
        <v>0.6244021630475889</v>
      </c>
      <c r="AQ627" s="324">
        <v>581</v>
      </c>
      <c r="AR627" s="443">
        <f t="shared" si="47"/>
        <v>0.2905</v>
      </c>
      <c r="AS627" s="444">
        <f t="shared" si="48"/>
        <v>0.03339021630475889</v>
      </c>
      <c r="AT627" s="329">
        <f t="shared" si="49"/>
        <v>0.3339021630475889</v>
      </c>
      <c r="AU627" s="329">
        <f t="shared" si="46"/>
        <v>0.6244021630475889</v>
      </c>
    </row>
    <row r="628" spans="42:47" ht="12.75">
      <c r="AP628" s="329">
        <f t="shared" si="45"/>
        <v>0.6316474947830024</v>
      </c>
      <c r="AQ628" s="324">
        <v>582</v>
      </c>
      <c r="AR628" s="443">
        <f t="shared" si="47"/>
        <v>0.291</v>
      </c>
      <c r="AS628" s="444">
        <f t="shared" si="48"/>
        <v>0.034064749478300245</v>
      </c>
      <c r="AT628" s="329">
        <f t="shared" si="49"/>
        <v>0.34064749478300244</v>
      </c>
      <c r="AU628" s="329">
        <f t="shared" si="46"/>
        <v>0.6316474947830024</v>
      </c>
    </row>
    <row r="629" spans="42:47" ht="12.75">
      <c r="AP629" s="329">
        <f t="shared" si="45"/>
        <v>0.6390290912583969</v>
      </c>
      <c r="AQ629" s="324">
        <v>583</v>
      </c>
      <c r="AR629" s="443">
        <f t="shared" si="47"/>
        <v>0.2915</v>
      </c>
      <c r="AS629" s="444">
        <f t="shared" si="48"/>
        <v>0.0347529091258397</v>
      </c>
      <c r="AT629" s="329">
        <f t="shared" si="49"/>
        <v>0.347529091258397</v>
      </c>
      <c r="AU629" s="329">
        <f t="shared" si="46"/>
        <v>0.6390290912583969</v>
      </c>
    </row>
    <row r="630" spans="42:47" ht="12.75">
      <c r="AP630" s="329">
        <f t="shared" si="45"/>
        <v>0.6465497052041171</v>
      </c>
      <c r="AQ630" s="324">
        <v>584</v>
      </c>
      <c r="AR630" s="443">
        <f t="shared" si="47"/>
        <v>0.292</v>
      </c>
      <c r="AS630" s="444">
        <f t="shared" si="48"/>
        <v>0.03545497052041172</v>
      </c>
      <c r="AT630" s="329">
        <f t="shared" si="49"/>
        <v>0.3545497052041172</v>
      </c>
      <c r="AU630" s="329">
        <f t="shared" si="46"/>
        <v>0.6465497052041171</v>
      </c>
    </row>
    <row r="631" spans="42:47" ht="12.75">
      <c r="AP631" s="329">
        <f t="shared" si="45"/>
        <v>0.6542121449593515</v>
      </c>
      <c r="AQ631" s="324">
        <v>585</v>
      </c>
      <c r="AR631" s="443">
        <f t="shared" si="47"/>
        <v>0.2925</v>
      </c>
      <c r="AS631" s="444">
        <f t="shared" si="48"/>
        <v>0.036171214495935154</v>
      </c>
      <c r="AT631" s="329">
        <f t="shared" si="49"/>
        <v>0.36171214495935156</v>
      </c>
      <c r="AU631" s="329">
        <f t="shared" si="46"/>
        <v>0.6542121449593515</v>
      </c>
    </row>
    <row r="632" spans="42:47" ht="12.75">
      <c r="AP632" s="329">
        <f t="shared" si="45"/>
        <v>0.6620192755955026</v>
      </c>
      <c r="AQ632" s="324">
        <v>586</v>
      </c>
      <c r="AR632" s="443">
        <f t="shared" si="47"/>
        <v>0.293</v>
      </c>
      <c r="AS632" s="444">
        <f t="shared" si="48"/>
        <v>0.036901927559550254</v>
      </c>
      <c r="AT632" s="329">
        <f t="shared" si="49"/>
        <v>0.3690192755955025</v>
      </c>
      <c r="AU632" s="329">
        <f t="shared" si="46"/>
        <v>0.6620192755955026</v>
      </c>
    </row>
    <row r="633" spans="42:47" ht="12.75">
      <c r="AP633" s="329">
        <f t="shared" si="45"/>
        <v>0.6699740200622543</v>
      </c>
      <c r="AQ633" s="324">
        <v>587</v>
      </c>
      <c r="AR633" s="443">
        <f t="shared" si="47"/>
        <v>0.2935</v>
      </c>
      <c r="AS633" s="444">
        <f t="shared" si="48"/>
        <v>0.037647402006225426</v>
      </c>
      <c r="AT633" s="329">
        <f t="shared" si="49"/>
        <v>0.3764740200622543</v>
      </c>
      <c r="AU633" s="329">
        <f t="shared" si="46"/>
        <v>0.6699740200622543</v>
      </c>
    </row>
    <row r="634" spans="42:47" ht="12.75">
      <c r="AP634" s="329">
        <f t="shared" si="45"/>
        <v>0.6780793603567922</v>
      </c>
      <c r="AQ634" s="324">
        <v>588</v>
      </c>
      <c r="AR634" s="443">
        <f t="shared" si="47"/>
        <v>0.294</v>
      </c>
      <c r="AS634" s="444">
        <f t="shared" si="48"/>
        <v>0.03840793603567922</v>
      </c>
      <c r="AT634" s="329">
        <f t="shared" si="49"/>
        <v>0.3840793603567922</v>
      </c>
      <c r="AU634" s="329">
        <f t="shared" si="46"/>
        <v>0.6780793603567922</v>
      </c>
    </row>
    <row r="635" spans="42:47" ht="12.75">
      <c r="AP635" s="329">
        <f t="shared" si="45"/>
        <v>0.6863383387166385</v>
      </c>
      <c r="AQ635" s="324">
        <v>589</v>
      </c>
      <c r="AR635" s="443">
        <f t="shared" si="47"/>
        <v>0.2945</v>
      </c>
      <c r="AS635" s="444">
        <f t="shared" si="48"/>
        <v>0.03918383387166385</v>
      </c>
      <c r="AT635" s="329">
        <f t="shared" si="49"/>
        <v>0.39183833871663853</v>
      </c>
      <c r="AU635" s="329">
        <f t="shared" si="46"/>
        <v>0.6863383387166385</v>
      </c>
    </row>
    <row r="636" spans="42:47" ht="12.75">
      <c r="AP636" s="329">
        <f t="shared" si="45"/>
        <v>0.6947540588365924</v>
      </c>
      <c r="AQ636" s="324">
        <v>590</v>
      </c>
      <c r="AR636" s="443">
        <f t="shared" si="47"/>
        <v>0.295</v>
      </c>
      <c r="AS636" s="444">
        <f t="shared" si="48"/>
        <v>0.039975405883659235</v>
      </c>
      <c r="AT636" s="329">
        <f t="shared" si="49"/>
        <v>0.3997540588365923</v>
      </c>
      <c r="AU636" s="329">
        <f t="shared" si="46"/>
        <v>0.6947540588365924</v>
      </c>
    </row>
    <row r="637" spans="42:47" ht="12.75">
      <c r="AP637" s="329">
        <f t="shared" si="45"/>
        <v>0.7033296871102468</v>
      </c>
      <c r="AQ637" s="324">
        <v>591</v>
      </c>
      <c r="AR637" s="443">
        <f t="shared" si="47"/>
        <v>0.2955</v>
      </c>
      <c r="AS637" s="444">
        <f t="shared" si="48"/>
        <v>0.04078296871102468</v>
      </c>
      <c r="AT637" s="329">
        <f t="shared" si="49"/>
        <v>0.4078296871102468</v>
      </c>
      <c r="AU637" s="329">
        <f t="shared" si="46"/>
        <v>0.7033296871102468</v>
      </c>
    </row>
    <row r="638" spans="42:47" ht="12.75">
      <c r="AP638" s="329">
        <f aca="true" t="shared" si="50" ref="AP638:AP701">AU638</f>
        <v>0.7120684538965862</v>
      </c>
      <c r="AQ638" s="324">
        <v>592</v>
      </c>
      <c r="AR638" s="443">
        <f t="shared" si="47"/>
        <v>0.296</v>
      </c>
      <c r="AS638" s="444">
        <f t="shared" si="48"/>
        <v>0.04160684538965862</v>
      </c>
      <c r="AT638" s="329">
        <f t="shared" si="49"/>
        <v>0.4160684538965862</v>
      </c>
      <c r="AU638" s="329">
        <f aca="true" t="shared" si="51" ref="AU638:AU701">AR638+AT638</f>
        <v>0.7120684538965862</v>
      </c>
    </row>
    <row r="639" spans="42:47" ht="12.75">
      <c r="AP639" s="329">
        <f t="shared" si="50"/>
        <v>0.7209736548121775</v>
      </c>
      <c r="AQ639" s="324">
        <v>593</v>
      </c>
      <c r="AR639" s="443">
        <f t="shared" si="47"/>
        <v>0.2965</v>
      </c>
      <c r="AS639" s="444">
        <f t="shared" si="48"/>
        <v>0.042447365481217754</v>
      </c>
      <c r="AT639" s="329">
        <f t="shared" si="49"/>
        <v>0.4244736548121775</v>
      </c>
      <c r="AU639" s="329">
        <f t="shared" si="51"/>
        <v>0.7209736548121775</v>
      </c>
    </row>
    <row r="640" spans="42:47" ht="12.75">
      <c r="AP640" s="329">
        <f t="shared" si="50"/>
        <v>0.730048652049458</v>
      </c>
      <c r="AQ640" s="324">
        <v>594</v>
      </c>
      <c r="AR640" s="443">
        <f t="shared" si="47"/>
        <v>0.297</v>
      </c>
      <c r="AS640" s="444">
        <f t="shared" si="48"/>
        <v>0.0433048652049458</v>
      </c>
      <c r="AT640" s="329">
        <f t="shared" si="49"/>
        <v>0.433048652049458</v>
      </c>
      <c r="AU640" s="329">
        <f t="shared" si="51"/>
        <v>0.730048652049458</v>
      </c>
    </row>
    <row r="641" spans="42:47" ht="12.75">
      <c r="AP641" s="329">
        <f t="shared" si="50"/>
        <v>0.7392968757216574</v>
      </c>
      <c r="AQ641" s="324">
        <v>595</v>
      </c>
      <c r="AR641" s="443">
        <f t="shared" si="47"/>
        <v>0.2975</v>
      </c>
      <c r="AS641" s="444">
        <f t="shared" si="48"/>
        <v>0.044179687572165734</v>
      </c>
      <c r="AT641" s="329">
        <f t="shared" si="49"/>
        <v>0.4417968757216573</v>
      </c>
      <c r="AU641" s="329">
        <f t="shared" si="51"/>
        <v>0.7392968757216574</v>
      </c>
    </row>
    <row r="642" spans="42:47" ht="12.75">
      <c r="AP642" s="329">
        <f t="shared" si="50"/>
        <v>0.7487218252348895</v>
      </c>
      <c r="AQ642" s="324">
        <v>596</v>
      </c>
      <c r="AR642" s="443">
        <f t="shared" si="47"/>
        <v>0.298</v>
      </c>
      <c r="AS642" s="444">
        <f t="shared" si="48"/>
        <v>0.045072182523488956</v>
      </c>
      <c r="AT642" s="329">
        <f t="shared" si="49"/>
        <v>0.4507218252348896</v>
      </c>
      <c r="AU642" s="329">
        <f t="shared" si="51"/>
        <v>0.7487218252348895</v>
      </c>
    </row>
    <row r="643" spans="42:47" ht="12.75">
      <c r="AP643" s="329">
        <f t="shared" si="50"/>
        <v>0.7583270706879595</v>
      </c>
      <c r="AQ643" s="324">
        <v>597</v>
      </c>
      <c r="AR643" s="443">
        <f t="shared" si="47"/>
        <v>0.2985</v>
      </c>
      <c r="AS643" s="444">
        <f t="shared" si="48"/>
        <v>0.045982707068795946</v>
      </c>
      <c r="AT643" s="329">
        <f t="shared" si="49"/>
        <v>0.45982707068795947</v>
      </c>
      <c r="AU643" s="329">
        <f t="shared" si="51"/>
        <v>0.7583270706879595</v>
      </c>
    </row>
    <row r="644" spans="42:47" ht="12.75">
      <c r="AP644" s="329">
        <f t="shared" si="50"/>
        <v>0.7681162543004539</v>
      </c>
      <c r="AQ644" s="324">
        <v>598</v>
      </c>
      <c r="AR644" s="443">
        <f t="shared" si="47"/>
        <v>0.299</v>
      </c>
      <c r="AS644" s="444">
        <f t="shared" si="48"/>
        <v>0.046911625430045394</v>
      </c>
      <c r="AT644" s="329">
        <f t="shared" si="49"/>
        <v>0.46911625430045395</v>
      </c>
      <c r="AU644" s="329">
        <f t="shared" si="51"/>
        <v>0.7681162543004539</v>
      </c>
    </row>
    <row r="645" spans="42:47" ht="12.75">
      <c r="AP645" s="329">
        <f t="shared" si="50"/>
        <v>0.7780930918696761</v>
      </c>
      <c r="AQ645" s="324">
        <v>599</v>
      </c>
      <c r="AR645" s="443">
        <f t="shared" si="47"/>
        <v>0.2995</v>
      </c>
      <c r="AS645" s="444">
        <f t="shared" si="48"/>
        <v>0.04785930918696761</v>
      </c>
      <c r="AT645" s="329">
        <f t="shared" si="49"/>
        <v>0.47859309186967613</v>
      </c>
      <c r="AU645" s="329">
        <f t="shared" si="51"/>
        <v>0.7780930918696761</v>
      </c>
    </row>
    <row r="646" spans="42:47" ht="12.75">
      <c r="AP646" s="329">
        <f t="shared" si="50"/>
        <v>0.7882613742570117</v>
      </c>
      <c r="AQ646" s="324">
        <v>600</v>
      </c>
      <c r="AR646" s="443">
        <f t="shared" si="47"/>
        <v>0.3</v>
      </c>
      <c r="AS646" s="444">
        <f t="shared" si="48"/>
        <v>0.048826137425701174</v>
      </c>
      <c r="AT646" s="329">
        <f t="shared" si="49"/>
        <v>0.48826137425701177</v>
      </c>
      <c r="AU646" s="329">
        <f t="shared" si="51"/>
        <v>0.7882613742570117</v>
      </c>
    </row>
    <row r="647" spans="42:47" ht="12.75">
      <c r="AP647" s="329">
        <f t="shared" si="50"/>
        <v>0.7986249689043285</v>
      </c>
      <c r="AQ647" s="324">
        <v>601</v>
      </c>
      <c r="AR647" s="443">
        <f t="shared" si="47"/>
        <v>0.3005</v>
      </c>
      <c r="AS647" s="444">
        <f t="shared" si="48"/>
        <v>0.04981249689043286</v>
      </c>
      <c r="AT647" s="329">
        <f t="shared" si="49"/>
        <v>0.49812496890432856</v>
      </c>
      <c r="AU647" s="329">
        <f t="shared" si="51"/>
        <v>0.7986249689043285</v>
      </c>
    </row>
    <row r="648" spans="42:47" ht="12.75">
      <c r="AP648" s="329">
        <f t="shared" si="50"/>
        <v>0.809187821381002</v>
      </c>
      <c r="AQ648" s="324">
        <v>602</v>
      </c>
      <c r="AR648" s="443">
        <f t="shared" si="47"/>
        <v>0.301</v>
      </c>
      <c r="AS648" s="444">
        <f t="shared" si="48"/>
        <v>0.05081878213810019</v>
      </c>
      <c r="AT648" s="329">
        <f t="shared" si="49"/>
        <v>0.5081878213810019</v>
      </c>
      <c r="AU648" s="329">
        <f t="shared" si="51"/>
        <v>0.809187821381002</v>
      </c>
    </row>
    <row r="649" spans="42:47" ht="12.75">
      <c r="AP649" s="329">
        <f t="shared" si="50"/>
        <v>0.8199539569621958</v>
      </c>
      <c r="AQ649" s="324">
        <v>603</v>
      </c>
      <c r="AR649" s="443">
        <f t="shared" si="47"/>
        <v>0.3015</v>
      </c>
      <c r="AS649" s="444">
        <f t="shared" si="48"/>
        <v>0.05184539569621957</v>
      </c>
      <c r="AT649" s="329">
        <f t="shared" si="49"/>
        <v>0.5184539569621958</v>
      </c>
      <c r="AU649" s="329">
        <f t="shared" si="51"/>
        <v>0.8199539569621958</v>
      </c>
    </row>
    <row r="650" spans="42:47" ht="12.75">
      <c r="AP650" s="329">
        <f t="shared" si="50"/>
        <v>0.8309274822390267</v>
      </c>
      <c r="AQ650" s="324">
        <v>604</v>
      </c>
      <c r="AR650" s="443">
        <f t="shared" si="47"/>
        <v>0.302</v>
      </c>
      <c r="AS650" s="444">
        <f t="shared" si="48"/>
        <v>0.05289274822390268</v>
      </c>
      <c r="AT650" s="329">
        <f t="shared" si="49"/>
        <v>0.5289274822390267</v>
      </c>
      <c r="AU650" s="329">
        <f t="shared" si="51"/>
        <v>0.8309274822390267</v>
      </c>
    </row>
    <row r="651" spans="42:47" ht="12.75">
      <c r="AP651" s="329">
        <f t="shared" si="50"/>
        <v>0.8421125867612531</v>
      </c>
      <c r="AQ651" s="324">
        <v>605</v>
      </c>
      <c r="AR651" s="443">
        <f t="shared" si="47"/>
        <v>0.3025</v>
      </c>
      <c r="AS651" s="444">
        <f t="shared" si="48"/>
        <v>0.05396125867612531</v>
      </c>
      <c r="AT651" s="329">
        <f t="shared" si="49"/>
        <v>0.5396125867612531</v>
      </c>
      <c r="AU651" s="329">
        <f t="shared" si="51"/>
        <v>0.8421125867612531</v>
      </c>
    </row>
    <row r="652" spans="42:47" ht="12.75">
      <c r="AP652" s="329">
        <f t="shared" si="50"/>
        <v>0.8535135447131543</v>
      </c>
      <c r="AQ652" s="324">
        <v>606</v>
      </c>
      <c r="AR652" s="443">
        <f t="shared" si="47"/>
        <v>0.303</v>
      </c>
      <c r="AS652" s="444">
        <f t="shared" si="48"/>
        <v>0.05505135447131543</v>
      </c>
      <c r="AT652" s="329">
        <f t="shared" si="49"/>
        <v>0.5505135447131543</v>
      </c>
      <c r="AU652" s="329">
        <f t="shared" si="51"/>
        <v>0.8535135447131543</v>
      </c>
    </row>
    <row r="653" spans="42:47" ht="12.75">
      <c r="AP653" s="329">
        <f t="shared" si="50"/>
        <v>0.8651347166232602</v>
      </c>
      <c r="AQ653" s="324">
        <v>607</v>
      </c>
      <c r="AR653" s="443">
        <f t="shared" si="47"/>
        <v>0.3035</v>
      </c>
      <c r="AS653" s="444">
        <f t="shared" si="48"/>
        <v>0.05616347166232602</v>
      </c>
      <c r="AT653" s="329">
        <f t="shared" si="49"/>
        <v>0.5616347166232603</v>
      </c>
      <c r="AU653" s="329">
        <f t="shared" si="51"/>
        <v>0.8651347166232602</v>
      </c>
    </row>
    <row r="654" spans="42:47" ht="12.75">
      <c r="AP654" s="329">
        <f t="shared" si="50"/>
        <v>0.8769805511086171</v>
      </c>
      <c r="AQ654" s="324">
        <v>608</v>
      </c>
      <c r="AR654" s="443">
        <f t="shared" si="47"/>
        <v>0.304</v>
      </c>
      <c r="AS654" s="444">
        <f t="shared" si="48"/>
        <v>0.05729805511086171</v>
      </c>
      <c r="AT654" s="329">
        <f t="shared" si="49"/>
        <v>0.5729805511086171</v>
      </c>
      <c r="AU654" s="329">
        <f t="shared" si="51"/>
        <v>0.8769805511086171</v>
      </c>
    </row>
    <row r="655" spans="42:47" ht="12.75">
      <c r="AP655" s="329">
        <f t="shared" si="50"/>
        <v>0.8890555866543001</v>
      </c>
      <c r="AQ655" s="324">
        <v>609</v>
      </c>
      <c r="AR655" s="443">
        <f t="shared" si="47"/>
        <v>0.3045</v>
      </c>
      <c r="AS655" s="444">
        <f t="shared" si="48"/>
        <v>0.05845555866543001</v>
      </c>
      <c r="AT655" s="329">
        <f t="shared" si="49"/>
        <v>0.5845555866543001</v>
      </c>
      <c r="AU655" s="329">
        <f t="shared" si="51"/>
        <v>0.8890555866543001</v>
      </c>
    </row>
    <row r="656" spans="42:47" ht="12.75">
      <c r="AP656" s="329">
        <f t="shared" si="50"/>
        <v>0.9013644534288632</v>
      </c>
      <c r="AQ656" s="324">
        <v>610</v>
      </c>
      <c r="AR656" s="443">
        <f t="shared" si="47"/>
        <v>0.305</v>
      </c>
      <c r="AS656" s="444">
        <f t="shared" si="48"/>
        <v>0.05963644534288631</v>
      </c>
      <c r="AT656" s="329">
        <f t="shared" si="49"/>
        <v>0.5963644534288631</v>
      </c>
      <c r="AU656" s="329">
        <f t="shared" si="51"/>
        <v>0.9013644534288632</v>
      </c>
    </row>
    <row r="657" spans="42:47" ht="12.75">
      <c r="AP657" s="329">
        <f t="shared" si="50"/>
        <v>0.9139118751364698</v>
      </c>
      <c r="AQ657" s="324">
        <v>611</v>
      </c>
      <c r="AR657" s="443">
        <f t="shared" si="47"/>
        <v>0.3055</v>
      </c>
      <c r="AS657" s="444">
        <f t="shared" si="48"/>
        <v>0.06084118751364698</v>
      </c>
      <c r="AT657" s="329">
        <f t="shared" si="49"/>
        <v>0.6084118751364698</v>
      </c>
      <c r="AU657" s="329">
        <f t="shared" si="51"/>
        <v>0.9139118751364698</v>
      </c>
    </row>
    <row r="658" spans="42:47" ht="12.75">
      <c r="AP658" s="329">
        <f t="shared" si="50"/>
        <v>0.9267026709064388</v>
      </c>
      <c r="AQ658" s="324">
        <v>612</v>
      </c>
      <c r="AR658" s="443">
        <f t="shared" si="47"/>
        <v>0.306</v>
      </c>
      <c r="AS658" s="444">
        <f t="shared" si="48"/>
        <v>0.062070267090643866</v>
      </c>
      <c r="AT658" s="329">
        <f t="shared" si="49"/>
        <v>0.6207026709064387</v>
      </c>
      <c r="AU658" s="329">
        <f t="shared" si="51"/>
        <v>0.9267026709064388</v>
      </c>
    </row>
    <row r="659" spans="42:47" ht="12.75">
      <c r="AP659" s="329">
        <f t="shared" si="50"/>
        <v>0.9397417572209549</v>
      </c>
      <c r="AQ659" s="324">
        <v>613</v>
      </c>
      <c r="AR659" s="443">
        <f t="shared" si="47"/>
        <v>0.3065</v>
      </c>
      <c r="AS659" s="444">
        <f t="shared" si="48"/>
        <v>0.06332417572209549</v>
      </c>
      <c r="AT659" s="329">
        <f t="shared" si="49"/>
        <v>0.6332417572209549</v>
      </c>
      <c r="AU659" s="329">
        <f t="shared" si="51"/>
        <v>0.9397417572209549</v>
      </c>
    </row>
    <row r="660" spans="42:47" ht="12.75">
      <c r="AP660" s="329">
        <f t="shared" si="50"/>
        <v>0.9530341498817356</v>
      </c>
      <c r="AQ660" s="324">
        <v>614</v>
      </c>
      <c r="AR660" s="443">
        <f t="shared" si="47"/>
        <v>0.307</v>
      </c>
      <c r="AS660" s="444">
        <f t="shared" si="48"/>
        <v>0.06460341498817357</v>
      </c>
      <c r="AT660" s="329">
        <f t="shared" si="49"/>
        <v>0.6460341498817357</v>
      </c>
      <c r="AU660" s="329">
        <f t="shared" si="51"/>
        <v>0.9530341498817356</v>
      </c>
    </row>
    <row r="661" spans="42:47" ht="12.75">
      <c r="AP661" s="329">
        <f t="shared" si="50"/>
        <v>0.9665849660164137</v>
      </c>
      <c r="AQ661" s="324">
        <v>615</v>
      </c>
      <c r="AR661" s="443">
        <f t="shared" si="47"/>
        <v>0.3075</v>
      </c>
      <c r="AS661" s="444">
        <f t="shared" si="48"/>
        <v>0.06590849660164137</v>
      </c>
      <c r="AT661" s="329">
        <f t="shared" si="49"/>
        <v>0.6590849660164138</v>
      </c>
      <c r="AU661" s="329">
        <f t="shared" si="51"/>
        <v>0.9665849660164137</v>
      </c>
    </row>
    <row r="662" spans="42:47" ht="12.75">
      <c r="AP662" s="329">
        <f t="shared" si="50"/>
        <v>0.9803994261254538</v>
      </c>
      <c r="AQ662" s="324">
        <v>616</v>
      </c>
      <c r="AR662" s="443">
        <f t="shared" si="47"/>
        <v>0.308</v>
      </c>
      <c r="AS662" s="444">
        <f t="shared" si="48"/>
        <v>0.06723994261254539</v>
      </c>
      <c r="AT662" s="329">
        <f t="shared" si="49"/>
        <v>0.6723994261254539</v>
      </c>
      <c r="AU662" s="329">
        <f t="shared" si="51"/>
        <v>0.9803994261254538</v>
      </c>
    </row>
    <row r="663" spans="42:47" ht="12.75">
      <c r="AP663" s="329">
        <f t="shared" si="50"/>
        <v>0.9944828561704294</v>
      </c>
      <c r="AQ663" s="324">
        <v>617</v>
      </c>
      <c r="AR663" s="443">
        <f t="shared" si="47"/>
        <v>0.3085</v>
      </c>
      <c r="AS663" s="444">
        <f t="shared" si="48"/>
        <v>0.06859828561704294</v>
      </c>
      <c r="AT663" s="329">
        <f t="shared" si="49"/>
        <v>0.6859828561704294</v>
      </c>
      <c r="AU663" s="329">
        <f t="shared" si="51"/>
        <v>0.9944828561704294</v>
      </c>
    </row>
    <row r="664" spans="42:47" ht="12.75">
      <c r="AP664" s="329">
        <f t="shared" si="50"/>
        <v>1.008840689704473</v>
      </c>
      <c r="AQ664" s="324">
        <v>618</v>
      </c>
      <c r="AR664" s="443">
        <f t="shared" si="47"/>
        <v>0.309</v>
      </c>
      <c r="AS664" s="444">
        <f t="shared" si="48"/>
        <v>0.06998406897044732</v>
      </c>
      <c r="AT664" s="329">
        <f t="shared" si="49"/>
        <v>0.6998406897044731</v>
      </c>
      <c r="AU664" s="329">
        <f t="shared" si="51"/>
        <v>1.008840689704473</v>
      </c>
    </row>
    <row r="665" spans="42:47" ht="12.75">
      <c r="AP665" s="329">
        <f t="shared" si="50"/>
        <v>1.0234784700457724</v>
      </c>
      <c r="AQ665" s="324">
        <v>619</v>
      </c>
      <c r="AR665" s="443">
        <f t="shared" si="47"/>
        <v>0.3095</v>
      </c>
      <c r="AS665" s="444">
        <f t="shared" si="48"/>
        <v>0.07139784700457723</v>
      </c>
      <c r="AT665" s="329">
        <f t="shared" si="49"/>
        <v>0.7139784700457723</v>
      </c>
      <c r="AU665" s="329">
        <f t="shared" si="51"/>
        <v>1.0234784700457724</v>
      </c>
    </row>
    <row r="666" spans="42:47" ht="12.75">
      <c r="AP666" s="329">
        <f t="shared" si="50"/>
        <v>1.038401852494971</v>
      </c>
      <c r="AQ666" s="324">
        <v>620</v>
      </c>
      <c r="AR666" s="443">
        <f t="shared" si="47"/>
        <v>0.31</v>
      </c>
      <c r="AS666" s="444">
        <f t="shared" si="48"/>
        <v>0.07284018524949709</v>
      </c>
      <c r="AT666" s="329">
        <f t="shared" si="49"/>
        <v>0.7284018524949709</v>
      </c>
      <c r="AU666" s="329">
        <f t="shared" si="51"/>
        <v>1.038401852494971</v>
      </c>
    </row>
    <row r="667" spans="42:47" ht="12.75">
      <c r="AP667" s="329">
        <f t="shared" si="50"/>
        <v>1.0536166065973602</v>
      </c>
      <c r="AQ667" s="324">
        <v>621</v>
      </c>
      <c r="AR667" s="443">
        <f t="shared" si="47"/>
        <v>0.3105</v>
      </c>
      <c r="AS667" s="444">
        <f t="shared" si="48"/>
        <v>0.07431166065973603</v>
      </c>
      <c r="AT667" s="329">
        <f t="shared" si="49"/>
        <v>0.7431166065973603</v>
      </c>
      <c r="AU667" s="329">
        <f t="shared" si="51"/>
        <v>1.0536166065973602</v>
      </c>
    </row>
    <row r="668" spans="42:47" ht="12.75">
      <c r="AP668" s="329">
        <f t="shared" si="50"/>
        <v>1.0691286184507824</v>
      </c>
      <c r="AQ668" s="324">
        <v>622</v>
      </c>
      <c r="AR668" s="443">
        <f t="shared" si="47"/>
        <v>0.311</v>
      </c>
      <c r="AS668" s="444">
        <f t="shared" si="48"/>
        <v>0.07581286184507824</v>
      </c>
      <c r="AT668" s="329">
        <f t="shared" si="49"/>
        <v>0.7581286184507824</v>
      </c>
      <c r="AU668" s="329">
        <f t="shared" si="51"/>
        <v>1.0691286184507824</v>
      </c>
    </row>
    <row r="669" spans="42:47" ht="12.75">
      <c r="AP669" s="329">
        <f t="shared" si="50"/>
        <v>1.0849438930601423</v>
      </c>
      <c r="AQ669" s="324">
        <v>623</v>
      </c>
      <c r="AR669" s="443">
        <f t="shared" si="47"/>
        <v>0.3115</v>
      </c>
      <c r="AS669" s="444">
        <f t="shared" si="48"/>
        <v>0.07734438930601423</v>
      </c>
      <c r="AT669" s="329">
        <f t="shared" si="49"/>
        <v>0.7734438930601423</v>
      </c>
      <c r="AU669" s="329">
        <f t="shared" si="51"/>
        <v>1.0849438930601423</v>
      </c>
    </row>
    <row r="670" spans="42:47" ht="12.75">
      <c r="AP670" s="329">
        <f t="shared" si="50"/>
        <v>1.1010685567394878</v>
      </c>
      <c r="AQ670" s="324">
        <v>624</v>
      </c>
      <c r="AR670" s="443">
        <f t="shared" si="47"/>
        <v>0.312</v>
      </c>
      <c r="AS670" s="444">
        <f t="shared" si="48"/>
        <v>0.07890685567394878</v>
      </c>
      <c r="AT670" s="329">
        <f t="shared" si="49"/>
        <v>0.7890685567394878</v>
      </c>
      <c r="AU670" s="329">
        <f t="shared" si="51"/>
        <v>1.1010685567394878</v>
      </c>
    </row>
    <row r="671" spans="42:47" ht="12.75">
      <c r="AP671" s="329">
        <f t="shared" si="50"/>
        <v>1.1175088595626235</v>
      </c>
      <c r="AQ671" s="324">
        <v>625</v>
      </c>
      <c r="AR671" s="443">
        <f t="shared" si="47"/>
        <v>0.3125</v>
      </c>
      <c r="AS671" s="444">
        <f t="shared" si="48"/>
        <v>0.08050088595626234</v>
      </c>
      <c r="AT671" s="329">
        <f t="shared" si="49"/>
        <v>0.8050088595626235</v>
      </c>
      <c r="AU671" s="329">
        <f t="shared" si="51"/>
        <v>1.1175088595626235</v>
      </c>
    </row>
    <row r="672" spans="42:47" ht="12.75">
      <c r="AP672" s="329">
        <f t="shared" si="50"/>
        <v>1.1342711778632186</v>
      </c>
      <c r="AQ672" s="324">
        <v>626</v>
      </c>
      <c r="AR672" s="443">
        <f t="shared" si="47"/>
        <v>0.313</v>
      </c>
      <c r="AS672" s="444">
        <f t="shared" si="48"/>
        <v>0.08212711778632185</v>
      </c>
      <c r="AT672" s="329">
        <f t="shared" si="49"/>
        <v>0.8212711778632186</v>
      </c>
      <c r="AU672" s="329">
        <f t="shared" si="51"/>
        <v>1.1342711778632186</v>
      </c>
    </row>
    <row r="673" spans="42:47" ht="12.75">
      <c r="AP673" s="329">
        <f t="shared" si="50"/>
        <v>1.1513620167854275</v>
      </c>
      <c r="AQ673" s="324">
        <v>627</v>
      </c>
      <c r="AR673" s="443">
        <f t="shared" si="47"/>
        <v>0.3135</v>
      </c>
      <c r="AS673" s="444">
        <f t="shared" si="48"/>
        <v>0.08378620167854274</v>
      </c>
      <c r="AT673" s="329">
        <f t="shared" si="49"/>
        <v>0.8378620167854274</v>
      </c>
      <c r="AU673" s="329">
        <f t="shared" si="51"/>
        <v>1.1513620167854275</v>
      </c>
    </row>
    <row r="674" spans="42:47" ht="12.75">
      <c r="AP674" s="329">
        <f t="shared" si="50"/>
        <v>1.1687880128860344</v>
      </c>
      <c r="AQ674" s="324">
        <v>628</v>
      </c>
      <c r="AR674" s="443">
        <f t="shared" si="47"/>
        <v>0.314</v>
      </c>
      <c r="AS674" s="444">
        <f t="shared" si="48"/>
        <v>0.08547880128860344</v>
      </c>
      <c r="AT674" s="329">
        <f t="shared" si="49"/>
        <v>0.8547880128860343</v>
      </c>
      <c r="AU674" s="329">
        <f t="shared" si="51"/>
        <v>1.1687880128860344</v>
      </c>
    </row>
    <row r="675" spans="42:47" ht="12.75">
      <c r="AP675" s="329">
        <f t="shared" si="50"/>
        <v>1.1865559367891598</v>
      </c>
      <c r="AQ675" s="324">
        <v>629</v>
      </c>
      <c r="AR675" s="443">
        <f t="shared" si="47"/>
        <v>0.3145</v>
      </c>
      <c r="AS675" s="444">
        <f t="shared" si="48"/>
        <v>0.08720559367891599</v>
      </c>
      <c r="AT675" s="329">
        <f t="shared" si="49"/>
        <v>0.8720559367891599</v>
      </c>
      <c r="AU675" s="329">
        <f t="shared" si="51"/>
        <v>1.1865559367891598</v>
      </c>
    </row>
    <row r="676" spans="42:47" ht="12.75">
      <c r="AP676" s="329">
        <f t="shared" si="50"/>
        <v>1.2046726958946083</v>
      </c>
      <c r="AQ676" s="324">
        <v>630</v>
      </c>
      <c r="AR676" s="443">
        <f t="shared" si="47"/>
        <v>0.315</v>
      </c>
      <c r="AS676" s="444">
        <f t="shared" si="48"/>
        <v>0.08896726958946083</v>
      </c>
      <c r="AT676" s="329">
        <f t="shared" si="49"/>
        <v>0.8896726958946083</v>
      </c>
      <c r="AU676" s="329">
        <f t="shared" si="51"/>
        <v>1.2046726958946083</v>
      </c>
    </row>
    <row r="677" spans="42:47" ht="12.75">
      <c r="AP677" s="329">
        <f t="shared" si="50"/>
        <v>1.223145337140917</v>
      </c>
      <c r="AQ677" s="324">
        <v>631</v>
      </c>
      <c r="AR677" s="443">
        <f t="shared" si="47"/>
        <v>0.3155</v>
      </c>
      <c r="AS677" s="444">
        <f t="shared" si="48"/>
        <v>0.09076453371409172</v>
      </c>
      <c r="AT677" s="329">
        <f t="shared" si="49"/>
        <v>0.9076453371409172</v>
      </c>
      <c r="AU677" s="329">
        <f t="shared" si="51"/>
        <v>1.223145337140917</v>
      </c>
    </row>
    <row r="678" spans="42:47" ht="12.75">
      <c r="AP678" s="329">
        <f t="shared" si="50"/>
        <v>1.24198104982422</v>
      </c>
      <c r="AQ678" s="324">
        <v>632</v>
      </c>
      <c r="AR678" s="443">
        <f t="shared" si="47"/>
        <v>0.316</v>
      </c>
      <c r="AS678" s="444">
        <f t="shared" si="48"/>
        <v>0.092598104982422</v>
      </c>
      <c r="AT678" s="329">
        <f t="shared" si="49"/>
        <v>0.92598104982422</v>
      </c>
      <c r="AU678" s="329">
        <f t="shared" si="51"/>
        <v>1.24198104982422</v>
      </c>
    </row>
    <row r="679" spans="42:47" ht="12.75">
      <c r="AP679" s="329">
        <f t="shared" si="50"/>
        <v>1.2611871684740712</v>
      </c>
      <c r="AQ679" s="324">
        <v>633</v>
      </c>
      <c r="AR679" s="443">
        <f t="shared" si="47"/>
        <v>0.3165</v>
      </c>
      <c r="AS679" s="444">
        <f t="shared" si="48"/>
        <v>0.09446871684740711</v>
      </c>
      <c r="AT679" s="329">
        <f t="shared" si="49"/>
        <v>0.9446871684740711</v>
      </c>
      <c r="AU679" s="329">
        <f t="shared" si="51"/>
        <v>1.2611871684740712</v>
      </c>
    </row>
    <row r="680" spans="42:47" ht="12.75">
      <c r="AP680" s="329">
        <f t="shared" si="50"/>
        <v>1.2807711757873486</v>
      </c>
      <c r="AQ680" s="324">
        <v>634</v>
      </c>
      <c r="AR680" s="443">
        <f t="shared" si="47"/>
        <v>0.317</v>
      </c>
      <c r="AS680" s="444">
        <f t="shared" si="48"/>
        <v>0.09637711757873486</v>
      </c>
      <c r="AT680" s="329">
        <f t="shared" si="49"/>
        <v>0.9637711757873486</v>
      </c>
      <c r="AU680" s="329">
        <f t="shared" si="51"/>
        <v>1.2807711757873486</v>
      </c>
    </row>
    <row r="681" spans="42:47" ht="12.75">
      <c r="AP681" s="329">
        <f t="shared" si="50"/>
        <v>1.3007407056214348</v>
      </c>
      <c r="AQ681" s="324">
        <v>635</v>
      </c>
      <c r="AR681" s="443">
        <f t="shared" si="47"/>
        <v>0.3175</v>
      </c>
      <c r="AS681" s="444">
        <f t="shared" si="48"/>
        <v>0.09832407056214348</v>
      </c>
      <c r="AT681" s="329">
        <f t="shared" si="49"/>
        <v>0.9832407056214348</v>
      </c>
      <c r="AU681" s="329">
        <f t="shared" si="51"/>
        <v>1.3007407056214348</v>
      </c>
    </row>
    <row r="682" spans="42:47" ht="12.75">
      <c r="AP682" s="329">
        <f t="shared" si="50"/>
        <v>1.3211035460478622</v>
      </c>
      <c r="AQ682" s="324">
        <v>636</v>
      </c>
      <c r="AR682" s="443">
        <f t="shared" si="47"/>
        <v>0.318</v>
      </c>
      <c r="AS682" s="444">
        <f t="shared" si="48"/>
        <v>0.10031035460478621</v>
      </c>
      <c r="AT682" s="329">
        <f t="shared" si="49"/>
        <v>1.0031035460478621</v>
      </c>
      <c r="AU682" s="329">
        <f t="shared" si="51"/>
        <v>1.3211035460478622</v>
      </c>
    </row>
    <row r="683" spans="42:47" ht="12.75">
      <c r="AP683" s="329">
        <f t="shared" si="50"/>
        <v>1.341867642467639</v>
      </c>
      <c r="AQ683" s="324">
        <v>637</v>
      </c>
      <c r="AR683" s="443">
        <f t="shared" si="47"/>
        <v>0.3185</v>
      </c>
      <c r="AS683" s="444">
        <f t="shared" si="48"/>
        <v>0.10233676424676391</v>
      </c>
      <c r="AT683" s="329">
        <f t="shared" si="49"/>
        <v>1.023367642467639</v>
      </c>
      <c r="AU683" s="329">
        <f t="shared" si="51"/>
        <v>1.341867642467639</v>
      </c>
    </row>
    <row r="684" spans="42:47" ht="12.75">
      <c r="AP684" s="329">
        <f t="shared" si="50"/>
        <v>1.363041100789527</v>
      </c>
      <c r="AQ684" s="324">
        <v>638</v>
      </c>
      <c r="AR684" s="443">
        <f t="shared" si="47"/>
        <v>0.319</v>
      </c>
      <c r="AS684" s="444">
        <f t="shared" si="48"/>
        <v>0.10440411007895269</v>
      </c>
      <c r="AT684" s="329">
        <f t="shared" si="49"/>
        <v>1.044041100789527</v>
      </c>
      <c r="AU684" s="329">
        <f t="shared" si="51"/>
        <v>1.363041100789527</v>
      </c>
    </row>
    <row r="685" spans="42:47" ht="12.75">
      <c r="AP685" s="329">
        <f t="shared" si="50"/>
        <v>1.384632190672506</v>
      </c>
      <c r="AQ685" s="324">
        <v>639</v>
      </c>
      <c r="AR685" s="443">
        <f t="shared" si="47"/>
        <v>0.3195</v>
      </c>
      <c r="AS685" s="444">
        <f t="shared" si="48"/>
        <v>0.10651321906725061</v>
      </c>
      <c r="AT685" s="329">
        <f t="shared" si="49"/>
        <v>1.0651321906725062</v>
      </c>
      <c r="AU685" s="329">
        <f t="shared" si="51"/>
        <v>1.384632190672506</v>
      </c>
    </row>
    <row r="686" spans="42:47" ht="12.75">
      <c r="AP686" s="329">
        <f t="shared" si="50"/>
        <v>1.4066493488337446</v>
      </c>
      <c r="AQ686" s="324">
        <v>640</v>
      </c>
      <c r="AR686" s="443">
        <f aca="true" t="shared" si="52" ref="AR686:AR749">AQ686*$AQ$44</f>
        <v>0.32</v>
      </c>
      <c r="AS686" s="444">
        <f aca="true" t="shared" si="53" ref="AS686:AS749">IF($AS$28=1,0,$AS$36*(EXP($AS$37*AR686)-1))</f>
        <v>0.10866493488337445</v>
      </c>
      <c r="AT686" s="329">
        <f aca="true" t="shared" si="54" ref="AT686:AT749">AS686*$AS$44</f>
        <v>1.0866493488337445</v>
      </c>
      <c r="AU686" s="329">
        <f t="shared" si="51"/>
        <v>1.4066493488337446</v>
      </c>
    </row>
    <row r="687" spans="42:47" ht="12.75">
      <c r="AP687" s="329">
        <f t="shared" si="50"/>
        <v>1.4291011824234072</v>
      </c>
      <c r="AQ687" s="324">
        <v>641</v>
      </c>
      <c r="AR687" s="443">
        <f t="shared" si="52"/>
        <v>0.3205</v>
      </c>
      <c r="AS687" s="444">
        <f t="shared" si="53"/>
        <v>0.11086011824234072</v>
      </c>
      <c r="AT687" s="329">
        <f t="shared" si="54"/>
        <v>1.1086011824234072</v>
      </c>
      <c r="AU687" s="329">
        <f t="shared" si="51"/>
        <v>1.4291011824234072</v>
      </c>
    </row>
    <row r="688" spans="42:47" ht="12.75">
      <c r="AP688" s="329">
        <f t="shared" si="50"/>
        <v>1.4519964724676255</v>
      </c>
      <c r="AQ688" s="324">
        <v>642</v>
      </c>
      <c r="AR688" s="443">
        <f t="shared" si="52"/>
        <v>0.321</v>
      </c>
      <c r="AS688" s="444">
        <f t="shared" si="53"/>
        <v>0.11309964724676257</v>
      </c>
      <c r="AT688" s="329">
        <f t="shared" si="54"/>
        <v>1.1309964724676256</v>
      </c>
      <c r="AU688" s="329">
        <f t="shared" si="51"/>
        <v>1.4519964724676255</v>
      </c>
    </row>
    <row r="689" spans="42:47" ht="12.75">
      <c r="AP689" s="329">
        <f t="shared" si="50"/>
        <v>1.4753441773810252</v>
      </c>
      <c r="AQ689" s="324">
        <v>643</v>
      </c>
      <c r="AR689" s="443">
        <f t="shared" si="52"/>
        <v>0.3215</v>
      </c>
      <c r="AS689" s="444">
        <f t="shared" si="53"/>
        <v>0.11538441773810251</v>
      </c>
      <c r="AT689" s="329">
        <f t="shared" si="54"/>
        <v>1.153844177381025</v>
      </c>
      <c r="AU689" s="329">
        <f t="shared" si="51"/>
        <v>1.4753441773810252</v>
      </c>
    </row>
    <row r="690" spans="42:47" ht="12.75">
      <c r="AP690" s="329">
        <f t="shared" si="50"/>
        <v>1.4991534365502133</v>
      </c>
      <c r="AQ690" s="324">
        <v>644</v>
      </c>
      <c r="AR690" s="443">
        <f t="shared" si="52"/>
        <v>0.322</v>
      </c>
      <c r="AS690" s="444">
        <f t="shared" si="53"/>
        <v>0.11771534365502132</v>
      </c>
      <c r="AT690" s="329">
        <f t="shared" si="54"/>
        <v>1.1771534365502132</v>
      </c>
      <c r="AU690" s="329">
        <f t="shared" si="51"/>
        <v>1.4991534365502133</v>
      </c>
    </row>
    <row r="691" spans="42:47" ht="12.75">
      <c r="AP691" s="329">
        <f t="shared" si="50"/>
        <v>1.5234335739896478</v>
      </c>
      <c r="AQ691" s="324">
        <v>645</v>
      </c>
      <c r="AR691" s="443">
        <f t="shared" si="52"/>
        <v>0.3225</v>
      </c>
      <c r="AS691" s="444">
        <f t="shared" si="53"/>
        <v>0.12009335739896478</v>
      </c>
      <c r="AT691" s="329">
        <f t="shared" si="54"/>
        <v>1.2009335739896478</v>
      </c>
      <c r="AU691" s="329">
        <f t="shared" si="51"/>
        <v>1.5234335739896478</v>
      </c>
    </row>
    <row r="692" spans="42:47" ht="12.75">
      <c r="AP692" s="329">
        <f t="shared" si="50"/>
        <v>1.5481941020713792</v>
      </c>
      <c r="AQ692" s="324">
        <v>646</v>
      </c>
      <c r="AR692" s="443">
        <f t="shared" si="52"/>
        <v>0.323</v>
      </c>
      <c r="AS692" s="444">
        <f t="shared" si="53"/>
        <v>0.12251941020713793</v>
      </c>
      <c r="AT692" s="329">
        <f t="shared" si="54"/>
        <v>1.2251941020713792</v>
      </c>
      <c r="AU692" s="329">
        <f t="shared" si="51"/>
        <v>1.5481941020713792</v>
      </c>
    </row>
    <row r="693" spans="42:47" ht="12.75">
      <c r="AP693" s="329">
        <f t="shared" si="50"/>
        <v>1.5734447253301207</v>
      </c>
      <c r="AQ693" s="324">
        <v>647</v>
      </c>
      <c r="AR693" s="443">
        <f t="shared" si="52"/>
        <v>0.3235</v>
      </c>
      <c r="AS693" s="444">
        <f t="shared" si="53"/>
        <v>0.12499447253301207</v>
      </c>
      <c r="AT693" s="329">
        <f t="shared" si="54"/>
        <v>1.2499447253301208</v>
      </c>
      <c r="AU693" s="329">
        <f t="shared" si="51"/>
        <v>1.5734447253301207</v>
      </c>
    </row>
    <row r="694" spans="42:47" ht="12.75">
      <c r="AP694" s="329">
        <f t="shared" si="50"/>
        <v>1.599195344345184</v>
      </c>
      <c r="AQ694" s="324">
        <v>648</v>
      </c>
      <c r="AR694" s="443">
        <f t="shared" si="52"/>
        <v>0.324</v>
      </c>
      <c r="AS694" s="444">
        <f t="shared" si="53"/>
        <v>0.1275195344345184</v>
      </c>
      <c r="AT694" s="329">
        <f t="shared" si="54"/>
        <v>1.275195344345184</v>
      </c>
      <c r="AU694" s="329">
        <f t="shared" si="51"/>
        <v>1.599195344345184</v>
      </c>
    </row>
    <row r="695" spans="42:47" ht="12.75">
      <c r="AP695" s="329">
        <f t="shared" si="50"/>
        <v>1.6254560597008565</v>
      </c>
      <c r="AQ695" s="324">
        <v>649</v>
      </c>
      <c r="AR695" s="443">
        <f t="shared" si="52"/>
        <v>0.3245</v>
      </c>
      <c r="AS695" s="444">
        <f t="shared" si="53"/>
        <v>0.13009560597008565</v>
      </c>
      <c r="AT695" s="329">
        <f t="shared" si="54"/>
        <v>1.3009560597008565</v>
      </c>
      <c r="AU695" s="329">
        <f t="shared" si="51"/>
        <v>1.6254560597008565</v>
      </c>
    </row>
    <row r="696" spans="42:47" ht="12.75">
      <c r="AP696" s="329">
        <f t="shared" si="50"/>
        <v>1.6522371760267613</v>
      </c>
      <c r="AQ696" s="324">
        <v>650</v>
      </c>
      <c r="AR696" s="443">
        <f t="shared" si="52"/>
        <v>0.325</v>
      </c>
      <c r="AS696" s="444">
        <f t="shared" si="53"/>
        <v>0.13272371760267615</v>
      </c>
      <c r="AT696" s="329">
        <f t="shared" si="54"/>
        <v>1.3272371760267614</v>
      </c>
      <c r="AU696" s="329">
        <f t="shared" si="51"/>
        <v>1.6522371760267613</v>
      </c>
    </row>
    <row r="697" spans="42:47" ht="12.75">
      <c r="AP697" s="329">
        <f t="shared" si="50"/>
        <v>1.6795492061198485</v>
      </c>
      <c r="AQ697" s="324">
        <v>651</v>
      </c>
      <c r="AR697" s="443">
        <f t="shared" si="52"/>
        <v>0.3255</v>
      </c>
      <c r="AS697" s="444">
        <f t="shared" si="53"/>
        <v>0.13540492061198486</v>
      </c>
      <c r="AT697" s="329">
        <f t="shared" si="54"/>
        <v>1.3540492061198486</v>
      </c>
      <c r="AU697" s="329">
        <f t="shared" si="51"/>
        <v>1.6795492061198485</v>
      </c>
    </row>
    <row r="698" spans="42:47" ht="12.75">
      <c r="AP698" s="329">
        <f t="shared" si="50"/>
        <v>1.7074028751496566</v>
      </c>
      <c r="AQ698" s="324">
        <v>652</v>
      </c>
      <c r="AR698" s="443">
        <f t="shared" si="52"/>
        <v>0.326</v>
      </c>
      <c r="AS698" s="444">
        <f t="shared" si="53"/>
        <v>0.13814028751496565</v>
      </c>
      <c r="AT698" s="329">
        <f t="shared" si="54"/>
        <v>1.3814028751496565</v>
      </c>
      <c r="AU698" s="329">
        <f t="shared" si="51"/>
        <v>1.7074028751496566</v>
      </c>
    </row>
    <row r="699" spans="42:47" ht="12.75">
      <c r="AP699" s="329">
        <f t="shared" si="50"/>
        <v>1.7358091249485124</v>
      </c>
      <c r="AQ699" s="324">
        <v>653</v>
      </c>
      <c r="AR699" s="443">
        <f t="shared" si="52"/>
        <v>0.3265</v>
      </c>
      <c r="AS699" s="444">
        <f t="shared" si="53"/>
        <v>0.14093091249485123</v>
      </c>
      <c r="AT699" s="329">
        <f t="shared" si="54"/>
        <v>1.4093091249485123</v>
      </c>
      <c r="AU699" s="329">
        <f t="shared" si="51"/>
        <v>1.7358091249485124</v>
      </c>
    </row>
    <row r="700" spans="42:47" ht="12.75">
      <c r="AP700" s="329">
        <f t="shared" si="50"/>
        <v>1.764779118388426</v>
      </c>
      <c r="AQ700" s="324">
        <v>654</v>
      </c>
      <c r="AR700" s="443">
        <f t="shared" si="52"/>
        <v>0.327</v>
      </c>
      <c r="AS700" s="444">
        <f t="shared" si="53"/>
        <v>0.14377791183884261</v>
      </c>
      <c r="AT700" s="329">
        <f t="shared" si="54"/>
        <v>1.437779118388426</v>
      </c>
      <c r="AU700" s="329">
        <f t="shared" si="51"/>
        <v>1.764779118388426</v>
      </c>
    </row>
    <row r="701" spans="42:47" ht="12.75">
      <c r="AP701" s="329">
        <f t="shared" si="50"/>
        <v>1.7943242438463822</v>
      </c>
      <c r="AQ701" s="324">
        <v>655</v>
      </c>
      <c r="AR701" s="443">
        <f t="shared" si="52"/>
        <v>0.3275</v>
      </c>
      <c r="AS701" s="444">
        <f t="shared" si="53"/>
        <v>0.14668242438463822</v>
      </c>
      <c r="AT701" s="329">
        <f t="shared" si="54"/>
        <v>1.466824243846382</v>
      </c>
      <c r="AU701" s="329">
        <f t="shared" si="51"/>
        <v>1.7943242438463822</v>
      </c>
    </row>
    <row r="702" spans="42:47" ht="12.75">
      <c r="AP702" s="329">
        <f aca="true" t="shared" si="55" ref="AP702:AP765">AU702</f>
        <v>1.8244561197598315</v>
      </c>
      <c r="AQ702" s="324">
        <v>656</v>
      </c>
      <c r="AR702" s="443">
        <f t="shared" si="52"/>
        <v>0.328</v>
      </c>
      <c r="AS702" s="444">
        <f t="shared" si="53"/>
        <v>0.14964561197598314</v>
      </c>
      <c r="AT702" s="329">
        <f t="shared" si="54"/>
        <v>1.4964561197598314</v>
      </c>
      <c r="AU702" s="329">
        <f aca="true" t="shared" si="56" ref="AU702:AU765">AR702+AT702</f>
        <v>1.8244561197598315</v>
      </c>
    </row>
    <row r="703" spans="42:47" ht="12.75">
      <c r="AP703" s="329">
        <f t="shared" si="55"/>
        <v>1.8551865992742387</v>
      </c>
      <c r="AQ703" s="324">
        <v>657</v>
      </c>
      <c r="AR703" s="443">
        <f t="shared" si="52"/>
        <v>0.3285</v>
      </c>
      <c r="AS703" s="444">
        <f t="shared" si="53"/>
        <v>0.15266865992742387</v>
      </c>
      <c r="AT703" s="329">
        <f t="shared" si="54"/>
        <v>1.5266865992742387</v>
      </c>
      <c r="AU703" s="329">
        <f t="shared" si="56"/>
        <v>1.8551865992742387</v>
      </c>
    </row>
    <row r="704" spans="42:47" ht="12.75">
      <c r="AP704" s="329">
        <f t="shared" si="55"/>
        <v>1.8865277749844886</v>
      </c>
      <c r="AQ704" s="324">
        <v>658</v>
      </c>
      <c r="AR704" s="443">
        <f t="shared" si="52"/>
        <v>0.329</v>
      </c>
      <c r="AS704" s="444">
        <f t="shared" si="53"/>
        <v>0.15575277749844887</v>
      </c>
      <c r="AT704" s="329">
        <f t="shared" si="54"/>
        <v>1.5575277749844887</v>
      </c>
      <c r="AU704" s="329">
        <f t="shared" si="56"/>
        <v>1.8865277749844886</v>
      </c>
    </row>
    <row r="705" spans="42:47" ht="12.75">
      <c r="AP705" s="329">
        <f t="shared" si="55"/>
        <v>1.918491983772086</v>
      </c>
      <c r="AQ705" s="324">
        <v>659</v>
      </c>
      <c r="AR705" s="443">
        <f t="shared" si="52"/>
        <v>0.3295</v>
      </c>
      <c r="AS705" s="444">
        <f t="shared" si="53"/>
        <v>0.1588991983772086</v>
      </c>
      <c r="AT705" s="329">
        <f t="shared" si="54"/>
        <v>1.5889919837720858</v>
      </c>
      <c r="AU705" s="329">
        <f t="shared" si="56"/>
        <v>1.918491983772086</v>
      </c>
    </row>
    <row r="706" spans="42:47" ht="12.75">
      <c r="AP706" s="329">
        <f t="shared" si="55"/>
        <v>1.9510918117400775</v>
      </c>
      <c r="AQ706" s="324">
        <v>660</v>
      </c>
      <c r="AR706" s="443">
        <f t="shared" si="52"/>
        <v>0.33</v>
      </c>
      <c r="AS706" s="444">
        <f t="shared" si="53"/>
        <v>0.16210918117400774</v>
      </c>
      <c r="AT706" s="329">
        <f t="shared" si="54"/>
        <v>1.6210918117400774</v>
      </c>
      <c r="AU706" s="329">
        <f t="shared" si="56"/>
        <v>1.9510918117400775</v>
      </c>
    </row>
    <row r="707" spans="42:47" ht="12.75">
      <c r="AP707" s="329">
        <f t="shared" si="55"/>
        <v>1.9843400992476476</v>
      </c>
      <c r="AQ707" s="324">
        <v>661</v>
      </c>
      <c r="AR707" s="443">
        <f t="shared" si="52"/>
        <v>0.3305</v>
      </c>
      <c r="AS707" s="444">
        <f t="shared" si="53"/>
        <v>0.16538400992476476</v>
      </c>
      <c r="AT707" s="329">
        <f t="shared" si="54"/>
        <v>1.6538400992476476</v>
      </c>
      <c r="AU707" s="329">
        <f t="shared" si="56"/>
        <v>1.9843400992476476</v>
      </c>
    </row>
    <row r="708" spans="42:47" ht="12.75">
      <c r="AP708" s="329">
        <f t="shared" si="55"/>
        <v>2.0182499460464527</v>
      </c>
      <c r="AQ708" s="324">
        <v>662</v>
      </c>
      <c r="AR708" s="443">
        <f t="shared" si="52"/>
        <v>0.331</v>
      </c>
      <c r="AS708" s="444">
        <f t="shared" si="53"/>
        <v>0.16872499460464527</v>
      </c>
      <c r="AT708" s="329">
        <f t="shared" si="54"/>
        <v>1.6872499460464527</v>
      </c>
      <c r="AU708" s="329">
        <f t="shared" si="56"/>
        <v>2.0182499460464527</v>
      </c>
    </row>
    <row r="709" spans="42:47" ht="12.75">
      <c r="AP709" s="329">
        <f t="shared" si="55"/>
        <v>2.0528347165206844</v>
      </c>
      <c r="AQ709" s="324">
        <v>663</v>
      </c>
      <c r="AR709" s="443">
        <f t="shared" si="52"/>
        <v>0.3315</v>
      </c>
      <c r="AS709" s="444">
        <f t="shared" si="53"/>
        <v>0.17213347165206844</v>
      </c>
      <c r="AT709" s="329">
        <f t="shared" si="54"/>
        <v>1.7213347165206843</v>
      </c>
      <c r="AU709" s="329">
        <f t="shared" si="56"/>
        <v>2.0528347165206844</v>
      </c>
    </row>
    <row r="710" spans="42:47" ht="12.75">
      <c r="AP710" s="329">
        <f t="shared" si="55"/>
        <v>2.0881080450329974</v>
      </c>
      <c r="AQ710" s="324">
        <v>664</v>
      </c>
      <c r="AR710" s="443">
        <f t="shared" si="52"/>
        <v>0.332</v>
      </c>
      <c r="AS710" s="444">
        <f t="shared" si="53"/>
        <v>0.17561080450329974</v>
      </c>
      <c r="AT710" s="329">
        <f t="shared" si="54"/>
        <v>1.7561080450329976</v>
      </c>
      <c r="AU710" s="329">
        <f t="shared" si="56"/>
        <v>2.0881080450329974</v>
      </c>
    </row>
    <row r="711" spans="42:47" ht="12.75">
      <c r="AP711" s="329">
        <f t="shared" si="55"/>
        <v>2.12408384137845</v>
      </c>
      <c r="AQ711" s="324">
        <v>665</v>
      </c>
      <c r="AR711" s="443">
        <f t="shared" si="52"/>
        <v>0.3325</v>
      </c>
      <c r="AS711" s="444">
        <f t="shared" si="53"/>
        <v>0.179158384137845</v>
      </c>
      <c r="AT711" s="329">
        <f t="shared" si="54"/>
        <v>1.79158384137845</v>
      </c>
      <c r="AU711" s="329">
        <f t="shared" si="56"/>
        <v>2.12408384137845</v>
      </c>
    </row>
    <row r="712" spans="42:47" ht="12.75">
      <c r="AP712" s="329">
        <f t="shared" si="55"/>
        <v>2.1607762963485966</v>
      </c>
      <c r="AQ712" s="324">
        <v>666</v>
      </c>
      <c r="AR712" s="443">
        <f t="shared" si="52"/>
        <v>0.333</v>
      </c>
      <c r="AS712" s="444">
        <f t="shared" si="53"/>
        <v>0.18277762963485966</v>
      </c>
      <c r="AT712" s="329">
        <f t="shared" si="54"/>
        <v>1.8277762963485966</v>
      </c>
      <c r="AU712" s="329">
        <f t="shared" si="56"/>
        <v>2.1607762963485966</v>
      </c>
    </row>
    <row r="713" spans="42:47" ht="12.75">
      <c r="AP713" s="329">
        <f t="shared" si="55"/>
        <v>2.1981998874079984</v>
      </c>
      <c r="AQ713" s="324">
        <v>667</v>
      </c>
      <c r="AR713" s="443">
        <f t="shared" si="52"/>
        <v>0.3335</v>
      </c>
      <c r="AS713" s="444">
        <f t="shared" si="53"/>
        <v>0.18646998874079984</v>
      </c>
      <c r="AT713" s="329">
        <f t="shared" si="54"/>
        <v>1.8646998874079985</v>
      </c>
      <c r="AU713" s="329">
        <f t="shared" si="56"/>
        <v>2.1981998874079984</v>
      </c>
    </row>
    <row r="714" spans="42:47" ht="12.75">
      <c r="AP714" s="329">
        <f t="shared" si="55"/>
        <v>2.2363693844854033</v>
      </c>
      <c r="AQ714" s="324">
        <v>668</v>
      </c>
      <c r="AR714" s="443">
        <f t="shared" si="52"/>
        <v>0.334</v>
      </c>
      <c r="AS714" s="444">
        <f t="shared" si="53"/>
        <v>0.19023693844854034</v>
      </c>
      <c r="AT714" s="329">
        <f t="shared" si="54"/>
        <v>1.9023693844854033</v>
      </c>
      <c r="AU714" s="329">
        <f t="shared" si="56"/>
        <v>2.2363693844854033</v>
      </c>
    </row>
    <row r="715" spans="42:47" ht="12.75">
      <c r="AP715" s="329">
        <f t="shared" si="55"/>
        <v>2.2752998558819026</v>
      </c>
      <c r="AQ715" s="324">
        <v>669</v>
      </c>
      <c r="AR715" s="443">
        <f t="shared" si="52"/>
        <v>0.3345</v>
      </c>
      <c r="AS715" s="444">
        <f t="shared" si="53"/>
        <v>0.19407998558819023</v>
      </c>
      <c r="AT715" s="329">
        <f t="shared" si="54"/>
        <v>1.9407998558819024</v>
      </c>
      <c r="AU715" s="329">
        <f t="shared" si="56"/>
        <v>2.2752998558819026</v>
      </c>
    </row>
    <row r="716" spans="42:47" ht="12.75">
      <c r="AP716" s="329">
        <f t="shared" si="55"/>
        <v>2.3150066742984703</v>
      </c>
      <c r="AQ716" s="324">
        <v>670</v>
      </c>
      <c r="AR716" s="443">
        <f t="shared" si="52"/>
        <v>0.335</v>
      </c>
      <c r="AS716" s="444">
        <f t="shared" si="53"/>
        <v>0.19800066742984704</v>
      </c>
      <c r="AT716" s="329">
        <f t="shared" si="54"/>
        <v>1.9800066742984703</v>
      </c>
      <c r="AU716" s="329">
        <f t="shared" si="56"/>
        <v>2.3150066742984703</v>
      </c>
    </row>
    <row r="717" spans="42:47" ht="12.75">
      <c r="AP717" s="329">
        <f t="shared" si="55"/>
        <v>2.3555055229852426</v>
      </c>
      <c r="AQ717" s="324">
        <v>671</v>
      </c>
      <c r="AR717" s="443">
        <f t="shared" si="52"/>
        <v>0.3355</v>
      </c>
      <c r="AS717" s="444">
        <f t="shared" si="53"/>
        <v>0.20200055229852426</v>
      </c>
      <c r="AT717" s="329">
        <f t="shared" si="54"/>
        <v>2.0200055229852425</v>
      </c>
      <c r="AU717" s="329">
        <f t="shared" si="56"/>
        <v>2.3555055229852426</v>
      </c>
    </row>
    <row r="718" spans="42:47" ht="12.75">
      <c r="AP718" s="329">
        <f t="shared" si="55"/>
        <v>2.3968124020150112</v>
      </c>
      <c r="AQ718" s="324">
        <v>672</v>
      </c>
      <c r="AR718" s="443">
        <f t="shared" si="52"/>
        <v>0.336</v>
      </c>
      <c r="AS718" s="444">
        <f t="shared" si="53"/>
        <v>0.20608124020150115</v>
      </c>
      <c r="AT718" s="329">
        <f t="shared" si="54"/>
        <v>2.0608124020150114</v>
      </c>
      <c r="AU718" s="329">
        <f t="shared" si="56"/>
        <v>2.3968124020150112</v>
      </c>
    </row>
    <row r="719" spans="42:47" ht="12.75">
      <c r="AP719" s="329">
        <f t="shared" si="55"/>
        <v>2.438943634683491</v>
      </c>
      <c r="AQ719" s="324">
        <v>673</v>
      </c>
      <c r="AR719" s="443">
        <f t="shared" si="52"/>
        <v>0.3365</v>
      </c>
      <c r="AS719" s="444">
        <f t="shared" si="53"/>
        <v>0.21024436346834913</v>
      </c>
      <c r="AT719" s="329">
        <f t="shared" si="54"/>
        <v>2.102443634683491</v>
      </c>
      <c r="AU719" s="329">
        <f t="shared" si="56"/>
        <v>2.438943634683491</v>
      </c>
    </row>
    <row r="720" spans="42:47" ht="12.75">
      <c r="AP720" s="329">
        <f t="shared" si="55"/>
        <v>2.4819158740388403</v>
      </c>
      <c r="AQ720" s="324">
        <v>674</v>
      </c>
      <c r="AR720" s="443">
        <f t="shared" si="52"/>
        <v>0.337</v>
      </c>
      <c r="AS720" s="444">
        <f t="shared" si="53"/>
        <v>0.214491587403884</v>
      </c>
      <c r="AT720" s="329">
        <f t="shared" si="54"/>
        <v>2.14491587403884</v>
      </c>
      <c r="AU720" s="329">
        <f t="shared" si="56"/>
        <v>2.4819158740388403</v>
      </c>
    </row>
    <row r="721" spans="42:47" ht="12.75">
      <c r="AP721" s="329">
        <f t="shared" si="55"/>
        <v>2.5257461095431037</v>
      </c>
      <c r="AQ721" s="324">
        <v>675</v>
      </c>
      <c r="AR721" s="443">
        <f t="shared" si="52"/>
        <v>0.3375</v>
      </c>
      <c r="AS721" s="444">
        <f t="shared" si="53"/>
        <v>0.21882461095431038</v>
      </c>
      <c r="AT721" s="329">
        <f t="shared" si="54"/>
        <v>2.188246109543104</v>
      </c>
      <c r="AU721" s="329">
        <f t="shared" si="56"/>
        <v>2.5257461095431037</v>
      </c>
    </row>
    <row r="722" spans="42:47" ht="12.75">
      <c r="AP722" s="329">
        <f t="shared" si="55"/>
        <v>2.570451673868233</v>
      </c>
      <c r="AQ722" s="324">
        <v>676</v>
      </c>
      <c r="AR722" s="443">
        <f t="shared" si="52"/>
        <v>0.338</v>
      </c>
      <c r="AS722" s="444">
        <f t="shared" si="53"/>
        <v>0.2232451673868233</v>
      </c>
      <c r="AT722" s="329">
        <f t="shared" si="54"/>
        <v>2.232451673868233</v>
      </c>
      <c r="AU722" s="329">
        <f t="shared" si="56"/>
        <v>2.570451673868233</v>
      </c>
    </row>
    <row r="723" spans="42:47" ht="12.75">
      <c r="AP723" s="329">
        <f t="shared" si="55"/>
        <v>2.616050249829364</v>
      </c>
      <c r="AQ723" s="324">
        <v>677</v>
      </c>
      <c r="AR723" s="443">
        <f t="shared" si="52"/>
        <v>0.3385</v>
      </c>
      <c r="AS723" s="444">
        <f t="shared" si="53"/>
        <v>0.22775502498293643</v>
      </c>
      <c r="AT723" s="329">
        <f t="shared" si="54"/>
        <v>2.277550249829364</v>
      </c>
      <c r="AU723" s="329">
        <f t="shared" si="56"/>
        <v>2.616050249829364</v>
      </c>
    </row>
    <row r="724" spans="42:47" ht="12.75">
      <c r="AP724" s="329">
        <f t="shared" si="55"/>
        <v>2.6625598774582087</v>
      </c>
      <c r="AQ724" s="324">
        <v>678</v>
      </c>
      <c r="AR724" s="443">
        <f t="shared" si="52"/>
        <v>0.339</v>
      </c>
      <c r="AS724" s="444">
        <f t="shared" si="53"/>
        <v>0.2323559877458209</v>
      </c>
      <c r="AT724" s="329">
        <f t="shared" si="54"/>
        <v>2.3235598774582087</v>
      </c>
      <c r="AU724" s="329">
        <f t="shared" si="56"/>
        <v>2.6625598774582087</v>
      </c>
    </row>
    <row r="725" spans="42:47" ht="12.75">
      <c r="AP725" s="329">
        <f t="shared" si="55"/>
        <v>2.7099989612192927</v>
      </c>
      <c r="AQ725" s="324">
        <v>679</v>
      </c>
      <c r="AR725" s="443">
        <f t="shared" si="52"/>
        <v>0.3395</v>
      </c>
      <c r="AS725" s="444">
        <f t="shared" si="53"/>
        <v>0.23704989612192925</v>
      </c>
      <c r="AT725" s="329">
        <f t="shared" si="54"/>
        <v>2.3704989612192926</v>
      </c>
      <c r="AU725" s="329">
        <f t="shared" si="56"/>
        <v>2.7099989612192927</v>
      </c>
    </row>
    <row r="726" spans="42:47" ht="12.75">
      <c r="AP726" s="329">
        <f t="shared" si="55"/>
        <v>2.7583862773719736</v>
      </c>
      <c r="AQ726" s="324">
        <v>680</v>
      </c>
      <c r="AR726" s="443">
        <f t="shared" si="52"/>
        <v>0.34</v>
      </c>
      <c r="AS726" s="444">
        <f t="shared" si="53"/>
        <v>0.2418386277371974</v>
      </c>
      <c r="AT726" s="329">
        <f t="shared" si="54"/>
        <v>2.4183862773719738</v>
      </c>
      <c r="AU726" s="329">
        <f t="shared" si="56"/>
        <v>2.7583862773719736</v>
      </c>
    </row>
    <row r="727" spans="42:47" ht="12.75">
      <c r="AP727" s="329">
        <f t="shared" si="55"/>
        <v>2.807740981481224</v>
      </c>
      <c r="AQ727" s="324">
        <v>681</v>
      </c>
      <c r="AR727" s="443">
        <f t="shared" si="52"/>
        <v>0.3405</v>
      </c>
      <c r="AS727" s="444">
        <f t="shared" si="53"/>
        <v>0.24672409814812243</v>
      </c>
      <c r="AT727" s="329">
        <f t="shared" si="54"/>
        <v>2.467240981481224</v>
      </c>
      <c r="AU727" s="329">
        <f t="shared" si="56"/>
        <v>2.807740981481224</v>
      </c>
    </row>
    <row r="728" spans="42:47" ht="12.75">
      <c r="AP728" s="329">
        <f t="shared" si="55"/>
        <v>2.8580826160800927</v>
      </c>
      <c r="AQ728" s="324">
        <v>682</v>
      </c>
      <c r="AR728" s="443">
        <f t="shared" si="52"/>
        <v>0.341</v>
      </c>
      <c r="AS728" s="444">
        <f t="shared" si="53"/>
        <v>0.25170826160800924</v>
      </c>
      <c r="AT728" s="329">
        <f t="shared" si="54"/>
        <v>2.5170826160800925</v>
      </c>
      <c r="AU728" s="329">
        <f t="shared" si="56"/>
        <v>2.8580826160800927</v>
      </c>
    </row>
    <row r="729" spans="42:47" ht="12.75">
      <c r="AP729" s="329">
        <f t="shared" si="55"/>
        <v>2.909431118486981</v>
      </c>
      <c r="AQ729" s="324">
        <v>683</v>
      </c>
      <c r="AR729" s="443">
        <f t="shared" si="52"/>
        <v>0.3415</v>
      </c>
      <c r="AS729" s="444">
        <f t="shared" si="53"/>
        <v>0.25679311184869813</v>
      </c>
      <c r="AT729" s="329">
        <f t="shared" si="54"/>
        <v>2.5679311184869813</v>
      </c>
      <c r="AU729" s="329">
        <f t="shared" si="56"/>
        <v>2.909431118486981</v>
      </c>
    </row>
    <row r="730" spans="42:47" ht="12.75">
      <c r="AP730" s="329">
        <f t="shared" si="55"/>
        <v>2.961806828780848</v>
      </c>
      <c r="AQ730" s="324">
        <v>684</v>
      </c>
      <c r="AR730" s="443">
        <f t="shared" si="52"/>
        <v>0.342</v>
      </c>
      <c r="AS730" s="444">
        <f t="shared" si="53"/>
        <v>0.2619806828780848</v>
      </c>
      <c r="AT730" s="329">
        <f t="shared" si="54"/>
        <v>2.619806828780848</v>
      </c>
      <c r="AU730" s="329">
        <f t="shared" si="56"/>
        <v>2.961806828780848</v>
      </c>
    </row>
    <row r="731" spans="42:47" ht="12.75">
      <c r="AP731" s="329">
        <f t="shared" si="55"/>
        <v>3.0152304979374858</v>
      </c>
      <c r="AQ731" s="324">
        <v>685</v>
      </c>
      <c r="AR731" s="443">
        <f t="shared" si="52"/>
        <v>0.3425</v>
      </c>
      <c r="AS731" s="444">
        <f t="shared" si="53"/>
        <v>0.26727304979374855</v>
      </c>
      <c r="AT731" s="329">
        <f t="shared" si="54"/>
        <v>2.6727304979374855</v>
      </c>
      <c r="AU731" s="329">
        <f t="shared" si="56"/>
        <v>3.0152304979374858</v>
      </c>
    </row>
    <row r="732" spans="42:47" ht="12.75">
      <c r="AP732" s="329">
        <f t="shared" si="55"/>
        <v>3.06972329613022</v>
      </c>
      <c r="AQ732" s="324">
        <v>686</v>
      </c>
      <c r="AR732" s="443">
        <f t="shared" si="52"/>
        <v>0.343</v>
      </c>
      <c r="AS732" s="444">
        <f t="shared" si="53"/>
        <v>0.272672329613022</v>
      </c>
      <c r="AT732" s="329">
        <f t="shared" si="54"/>
        <v>2.72672329613022</v>
      </c>
      <c r="AU732" s="329">
        <f t="shared" si="56"/>
        <v>3.06972329613022</v>
      </c>
    </row>
    <row r="733" spans="42:47" ht="12.75">
      <c r="AP733" s="329">
        <f t="shared" si="55"/>
        <v>3.125306821198247</v>
      </c>
      <c r="AQ733" s="324">
        <v>687</v>
      </c>
      <c r="AR733" s="443">
        <f t="shared" si="52"/>
        <v>0.3435</v>
      </c>
      <c r="AS733" s="444">
        <f t="shared" si="53"/>
        <v>0.27818068211982466</v>
      </c>
      <c r="AT733" s="329">
        <f t="shared" si="54"/>
        <v>2.7818068211982467</v>
      </c>
      <c r="AU733" s="329">
        <f t="shared" si="56"/>
        <v>3.125306821198247</v>
      </c>
    </row>
    <row r="734" spans="42:47" ht="12.75">
      <c r="AP734" s="329">
        <f t="shared" si="55"/>
        <v>3.18200310728604</v>
      </c>
      <c r="AQ734" s="324">
        <v>688</v>
      </c>
      <c r="AR734" s="443">
        <f t="shared" si="52"/>
        <v>0.34400000000000003</v>
      </c>
      <c r="AS734" s="444">
        <f t="shared" si="53"/>
        <v>0.283800310728604</v>
      </c>
      <c r="AT734" s="329">
        <f t="shared" si="54"/>
        <v>2.83800310728604</v>
      </c>
      <c r="AU734" s="329">
        <f t="shared" si="56"/>
        <v>3.18200310728604</v>
      </c>
    </row>
    <row r="735" spans="42:47" ht="12.75">
      <c r="AP735" s="329">
        <f t="shared" si="55"/>
        <v>3.239834633657334</v>
      </c>
      <c r="AQ735" s="324">
        <v>689</v>
      </c>
      <c r="AR735" s="443">
        <f t="shared" si="52"/>
        <v>0.34450000000000003</v>
      </c>
      <c r="AS735" s="444">
        <f t="shared" si="53"/>
        <v>0.2895334633657334</v>
      </c>
      <c r="AT735" s="329">
        <f t="shared" si="54"/>
        <v>2.895334633657334</v>
      </c>
      <c r="AU735" s="329">
        <f t="shared" si="56"/>
        <v>3.239834633657334</v>
      </c>
    </row>
    <row r="736" spans="42:47" ht="12.75">
      <c r="AP736" s="329">
        <f t="shared" si="55"/>
        <v>3.298824333687107</v>
      </c>
      <c r="AQ736" s="324">
        <v>690</v>
      </c>
      <c r="AR736" s="443">
        <f t="shared" si="52"/>
        <v>0.34500000000000003</v>
      </c>
      <c r="AS736" s="444">
        <f t="shared" si="53"/>
        <v>0.2953824333687107</v>
      </c>
      <c r="AT736" s="329">
        <f t="shared" si="54"/>
        <v>2.953824333687107</v>
      </c>
      <c r="AU736" s="329">
        <f t="shared" si="56"/>
        <v>3.298824333687107</v>
      </c>
    </row>
    <row r="737" spans="42:47" ht="12.75">
      <c r="AP737" s="329">
        <f t="shared" si="55"/>
        <v>3.3589956040352447</v>
      </c>
      <c r="AQ737" s="324">
        <v>691</v>
      </c>
      <c r="AR737" s="443">
        <f t="shared" si="52"/>
        <v>0.34550000000000003</v>
      </c>
      <c r="AS737" s="444">
        <f t="shared" si="53"/>
        <v>0.30134956040352445</v>
      </c>
      <c r="AT737" s="329">
        <f t="shared" si="54"/>
        <v>3.0134956040352447</v>
      </c>
      <c r="AU737" s="329">
        <f t="shared" si="56"/>
        <v>3.3589956040352447</v>
      </c>
    </row>
    <row r="738" spans="42:47" ht="12.75">
      <c r="AP738" s="329">
        <f t="shared" si="55"/>
        <v>3.4203723140055184</v>
      </c>
      <c r="AQ738" s="324">
        <v>692</v>
      </c>
      <c r="AR738" s="443">
        <f t="shared" si="52"/>
        <v>0.34600000000000003</v>
      </c>
      <c r="AS738" s="444">
        <f t="shared" si="53"/>
        <v>0.30743723140055185</v>
      </c>
      <c r="AT738" s="329">
        <f t="shared" si="54"/>
        <v>3.0743723140055184</v>
      </c>
      <c r="AU738" s="329">
        <f t="shared" si="56"/>
        <v>3.4203723140055184</v>
      </c>
    </row>
    <row r="739" spans="42:47" ht="12.75">
      <c r="AP739" s="329">
        <f t="shared" si="55"/>
        <v>3.482978815093607</v>
      </c>
      <c r="AQ739" s="324">
        <v>693</v>
      </c>
      <c r="AR739" s="443">
        <f t="shared" si="52"/>
        <v>0.34650000000000003</v>
      </c>
      <c r="AS739" s="444">
        <f t="shared" si="53"/>
        <v>0.3136478815093607</v>
      </c>
      <c r="AT739" s="329">
        <f t="shared" si="54"/>
        <v>3.1364788150936067</v>
      </c>
      <c r="AU739" s="329">
        <f t="shared" si="56"/>
        <v>3.482978815093607</v>
      </c>
    </row>
    <row r="740" spans="42:47" ht="12.75">
      <c r="AP740" s="329">
        <f t="shared" si="55"/>
        <v>3.5468399507280477</v>
      </c>
      <c r="AQ740" s="324">
        <v>694</v>
      </c>
      <c r="AR740" s="443">
        <f t="shared" si="52"/>
        <v>0.34700000000000003</v>
      </c>
      <c r="AS740" s="444">
        <f t="shared" si="53"/>
        <v>0.3199839950728048</v>
      </c>
      <c r="AT740" s="329">
        <f t="shared" si="54"/>
        <v>3.1998399507280477</v>
      </c>
      <c r="AU740" s="329">
        <f t="shared" si="56"/>
        <v>3.5468399507280477</v>
      </c>
    </row>
    <row r="741" spans="42:47" ht="12.75">
      <c r="AP741" s="329">
        <f t="shared" si="55"/>
        <v>3.6119810662079272</v>
      </c>
      <c r="AQ741" s="324">
        <v>695</v>
      </c>
      <c r="AR741" s="443">
        <f t="shared" si="52"/>
        <v>0.34750000000000003</v>
      </c>
      <c r="AS741" s="444">
        <f t="shared" si="53"/>
        <v>0.3264481066207927</v>
      </c>
      <c r="AT741" s="329">
        <f t="shared" si="54"/>
        <v>3.264481066207927</v>
      </c>
      <c r="AU741" s="329">
        <f t="shared" si="56"/>
        <v>3.6119810662079272</v>
      </c>
    </row>
    <row r="742" spans="42:47" ht="12.75">
      <c r="AP742" s="329">
        <f t="shared" si="55"/>
        <v>3.678428018841318</v>
      </c>
      <c r="AQ742" s="324">
        <v>696</v>
      </c>
      <c r="AR742" s="443">
        <f t="shared" si="52"/>
        <v>0.34800000000000003</v>
      </c>
      <c r="AS742" s="444">
        <f t="shared" si="53"/>
        <v>0.3330428018841318</v>
      </c>
      <c r="AT742" s="329">
        <f t="shared" si="54"/>
        <v>3.3304280188413182</v>
      </c>
      <c r="AU742" s="329">
        <f t="shared" si="56"/>
        <v>3.678428018841318</v>
      </c>
    </row>
    <row r="743" spans="42:47" ht="12.75">
      <c r="AP743" s="329">
        <f t="shared" si="55"/>
        <v>3.7462071882885852</v>
      </c>
      <c r="AQ743" s="324">
        <v>697</v>
      </c>
      <c r="AR743" s="443">
        <f t="shared" si="52"/>
        <v>0.34850000000000003</v>
      </c>
      <c r="AS743" s="444">
        <f t="shared" si="53"/>
        <v>0.3397707188288585</v>
      </c>
      <c r="AT743" s="329">
        <f t="shared" si="54"/>
        <v>3.397707188288585</v>
      </c>
      <c r="AU743" s="329">
        <f t="shared" si="56"/>
        <v>3.7462071882885852</v>
      </c>
    </row>
    <row r="744" spans="42:47" ht="12.75">
      <c r="AP744" s="329">
        <f t="shared" si="55"/>
        <v>3.8153454871145747</v>
      </c>
      <c r="AQ744" s="324">
        <v>698</v>
      </c>
      <c r="AR744" s="443">
        <f t="shared" si="52"/>
        <v>0.34900000000000003</v>
      </c>
      <c r="AS744" s="444">
        <f t="shared" si="53"/>
        <v>0.34663454871145744</v>
      </c>
      <c r="AT744" s="329">
        <f t="shared" si="54"/>
        <v>3.4663454871145745</v>
      </c>
      <c r="AU744" s="329">
        <f t="shared" si="56"/>
        <v>3.8153454871145747</v>
      </c>
    </row>
    <row r="745" spans="42:47" ht="12.75">
      <c r="AP745" s="329">
        <f t="shared" si="55"/>
        <v>3.8858703715540046</v>
      </c>
      <c r="AQ745" s="324">
        <v>699</v>
      </c>
      <c r="AR745" s="443">
        <f t="shared" si="52"/>
        <v>0.34950000000000003</v>
      </c>
      <c r="AS745" s="444">
        <f t="shared" si="53"/>
        <v>0.35363703715540046</v>
      </c>
      <c r="AT745" s="329">
        <f t="shared" si="54"/>
        <v>3.5363703715540047</v>
      </c>
      <c r="AU745" s="329">
        <f t="shared" si="56"/>
        <v>3.8858703715540046</v>
      </c>
    </row>
    <row r="746" spans="42:47" ht="12.75">
      <c r="AP746" s="329">
        <f t="shared" si="55"/>
        <v>3.9578098524943366</v>
      </c>
      <c r="AQ746" s="324">
        <v>700</v>
      </c>
      <c r="AR746" s="443">
        <f t="shared" si="52"/>
        <v>0.35000000000000003</v>
      </c>
      <c r="AS746" s="444">
        <f t="shared" si="53"/>
        <v>0.36078098524943364</v>
      </c>
      <c r="AT746" s="329">
        <f t="shared" si="54"/>
        <v>3.6078098524943365</v>
      </c>
      <c r="AU746" s="329">
        <f t="shared" si="56"/>
        <v>3.9578098524943366</v>
      </c>
    </row>
    <row r="747" spans="42:47" ht="12.75">
      <c r="AP747" s="329">
        <f t="shared" si="55"/>
        <v>4.0311925066804735</v>
      </c>
      <c r="AQ747" s="324">
        <v>701</v>
      </c>
      <c r="AR747" s="443">
        <f t="shared" si="52"/>
        <v>0.35050000000000003</v>
      </c>
      <c r="AS747" s="444">
        <f t="shared" si="53"/>
        <v>0.3680692506680473</v>
      </c>
      <c r="AT747" s="329">
        <f t="shared" si="54"/>
        <v>3.680692506680473</v>
      </c>
      <c r="AU747" s="329">
        <f t="shared" si="56"/>
        <v>4.0311925066804735</v>
      </c>
    </row>
    <row r="748" spans="42:47" ht="12.75">
      <c r="AP748" s="329">
        <f t="shared" si="55"/>
        <v>4.106047488145876</v>
      </c>
      <c r="AQ748" s="324">
        <v>702</v>
      </c>
      <c r="AR748" s="443">
        <f t="shared" si="52"/>
        <v>0.35100000000000003</v>
      </c>
      <c r="AS748" s="444">
        <f t="shared" si="53"/>
        <v>0.37550474881458756</v>
      </c>
      <c r="AT748" s="329">
        <f t="shared" si="54"/>
        <v>3.7550474881458755</v>
      </c>
      <c r="AU748" s="329">
        <f t="shared" si="56"/>
        <v>4.106047488145876</v>
      </c>
    </row>
    <row r="749" spans="42:47" ht="12.75">
      <c r="AP749" s="329">
        <f t="shared" si="55"/>
        <v>4.182404539874551</v>
      </c>
      <c r="AQ749" s="324">
        <v>703</v>
      </c>
      <c r="AR749" s="443">
        <f t="shared" si="52"/>
        <v>0.35150000000000003</v>
      </c>
      <c r="AS749" s="444">
        <f t="shared" si="53"/>
        <v>0.3830904539874551</v>
      </c>
      <c r="AT749" s="329">
        <f t="shared" si="54"/>
        <v>3.830904539874551</v>
      </c>
      <c r="AU749" s="329">
        <f t="shared" si="56"/>
        <v>4.182404539874551</v>
      </c>
    </row>
    <row r="750" spans="42:47" ht="12.75">
      <c r="AP750" s="329">
        <f t="shared" si="55"/>
        <v>4.260294005698604</v>
      </c>
      <c r="AQ750" s="324">
        <v>704</v>
      </c>
      <c r="AR750" s="443">
        <f aca="true" t="shared" si="57" ref="AR750:AR813">AQ750*$AQ$44</f>
        <v>0.352</v>
      </c>
      <c r="AS750" s="444">
        <f aca="true" t="shared" si="58" ref="AS750:AS813">IF($AS$28=1,0,$AS$36*(EXP($AS$37*AR750)-1))</f>
        <v>0.3908294005698604</v>
      </c>
      <c r="AT750" s="329">
        <f aca="true" t="shared" si="59" ref="AT750:AT813">AS750*$AS$44</f>
        <v>3.908294005698604</v>
      </c>
      <c r="AU750" s="329">
        <f t="shared" si="56"/>
        <v>4.260294005698604</v>
      </c>
    </row>
    <row r="751" spans="42:47" ht="12.75">
      <c r="AP751" s="329">
        <f t="shared" si="55"/>
        <v>4.339746842436278</v>
      </c>
      <c r="AQ751" s="324">
        <v>705</v>
      </c>
      <c r="AR751" s="443">
        <f t="shared" si="57"/>
        <v>0.3525</v>
      </c>
      <c r="AS751" s="444">
        <f t="shared" si="58"/>
        <v>0.39872468424362784</v>
      </c>
      <c r="AT751" s="329">
        <f t="shared" si="59"/>
        <v>3.9872468424362784</v>
      </c>
      <c r="AU751" s="329">
        <f t="shared" si="56"/>
        <v>4.339746842436278</v>
      </c>
    </row>
    <row r="752" spans="42:47" ht="12.75">
      <c r="AP752" s="329">
        <f t="shared" si="55"/>
        <v>4.42079463227496</v>
      </c>
      <c r="AQ752" s="324">
        <v>706</v>
      </c>
      <c r="AR752" s="443">
        <f t="shared" si="57"/>
        <v>0.353</v>
      </c>
      <c r="AS752" s="444">
        <f t="shared" si="58"/>
        <v>0.40677946322749603</v>
      </c>
      <c r="AT752" s="329">
        <f t="shared" si="59"/>
        <v>4.0677946322749605</v>
      </c>
      <c r="AU752" s="329">
        <f t="shared" si="56"/>
        <v>4.42079463227496</v>
      </c>
    </row>
    <row r="753" spans="42:47" ht="12.75">
      <c r="AP753" s="329">
        <f t="shared" si="55"/>
        <v>4.503469595404578</v>
      </c>
      <c r="AQ753" s="324">
        <v>707</v>
      </c>
      <c r="AR753" s="443">
        <f t="shared" si="57"/>
        <v>0.3535</v>
      </c>
      <c r="AS753" s="444">
        <f t="shared" si="58"/>
        <v>0.41499695954045773</v>
      </c>
      <c r="AT753" s="329">
        <f t="shared" si="59"/>
        <v>4.149969595404578</v>
      </c>
      <c r="AU753" s="329">
        <f t="shared" si="56"/>
        <v>4.503469595404578</v>
      </c>
    </row>
    <row r="754" spans="42:47" ht="12.75">
      <c r="AP754" s="329">
        <f t="shared" si="55"/>
        <v>4.587804602906069</v>
      </c>
      <c r="AQ754" s="324">
        <v>708</v>
      </c>
      <c r="AR754" s="443">
        <f t="shared" si="57"/>
        <v>0.354</v>
      </c>
      <c r="AS754" s="444">
        <f t="shared" si="58"/>
        <v>0.4233804602906069</v>
      </c>
      <c r="AT754" s="329">
        <f t="shared" si="59"/>
        <v>4.233804602906069</v>
      </c>
      <c r="AU754" s="329">
        <f t="shared" si="56"/>
        <v>4.587804602906069</v>
      </c>
    </row>
    <row r="755" spans="42:47" ht="12.75">
      <c r="AP755" s="329">
        <f t="shared" si="55"/>
        <v>4.673833189900237</v>
      </c>
      <c r="AQ755" s="324">
        <v>709</v>
      </c>
      <c r="AR755" s="443">
        <f t="shared" si="57"/>
        <v>0.3545</v>
      </c>
      <c r="AS755" s="444">
        <f t="shared" si="58"/>
        <v>0.4319333189900237</v>
      </c>
      <c r="AT755" s="329">
        <f t="shared" si="59"/>
        <v>4.319333189900237</v>
      </c>
      <c r="AU755" s="329">
        <f t="shared" si="56"/>
        <v>4.673833189900237</v>
      </c>
    </row>
    <row r="756" spans="42:47" ht="12.75">
      <c r="AP756" s="329">
        <f t="shared" si="55"/>
        <v>4.761589568962281</v>
      </c>
      <c r="AQ756" s="324">
        <v>710</v>
      </c>
      <c r="AR756" s="443">
        <f t="shared" si="57"/>
        <v>0.355</v>
      </c>
      <c r="AS756" s="444">
        <f t="shared" si="58"/>
        <v>0.44065895689622814</v>
      </c>
      <c r="AT756" s="329">
        <f t="shared" si="59"/>
        <v>4.406589568962281</v>
      </c>
      <c r="AU756" s="329">
        <f t="shared" si="56"/>
        <v>4.761589568962281</v>
      </c>
    </row>
    <row r="757" spans="42:47" ht="12.75">
      <c r="AP757" s="329">
        <f t="shared" si="55"/>
        <v>4.851108643807263</v>
      </c>
      <c r="AQ757" s="324">
        <v>711</v>
      </c>
      <c r="AR757" s="443">
        <f t="shared" si="57"/>
        <v>0.3555</v>
      </c>
      <c r="AS757" s="444">
        <f t="shared" si="58"/>
        <v>0.44956086438072623</v>
      </c>
      <c r="AT757" s="329">
        <f t="shared" si="59"/>
        <v>4.495608643807262</v>
      </c>
      <c r="AU757" s="329">
        <f t="shared" si="56"/>
        <v>4.851108643807263</v>
      </c>
    </row>
    <row r="758" spans="42:47" ht="12.75">
      <c r="AP758" s="329">
        <f t="shared" si="55"/>
        <v>4.942426023252053</v>
      </c>
      <c r="AQ758" s="324">
        <v>712</v>
      </c>
      <c r="AR758" s="443">
        <f t="shared" si="57"/>
        <v>0.356</v>
      </c>
      <c r="AS758" s="444">
        <f t="shared" si="58"/>
        <v>0.4586426023252053</v>
      </c>
      <c r="AT758" s="329">
        <f t="shared" si="59"/>
        <v>4.586426023252053</v>
      </c>
      <c r="AU758" s="329">
        <f t="shared" si="56"/>
        <v>4.942426023252053</v>
      </c>
    </row>
    <row r="759" spans="42:47" ht="12.75">
      <c r="AP759" s="329">
        <f t="shared" si="55"/>
        <v>5.035578035459356</v>
      </c>
      <c r="AQ759" s="324">
        <v>713</v>
      </c>
      <c r="AR759" s="443">
        <f t="shared" si="57"/>
        <v>0.3565</v>
      </c>
      <c r="AS759" s="444">
        <f t="shared" si="58"/>
        <v>0.4679078035459356</v>
      </c>
      <c r="AT759" s="329">
        <f t="shared" si="59"/>
        <v>4.679078035459356</v>
      </c>
      <c r="AU759" s="329">
        <f t="shared" si="56"/>
        <v>5.035578035459356</v>
      </c>
    </row>
    <row r="760" spans="42:47" ht="12.75">
      <c r="AP760" s="329">
        <f t="shared" si="55"/>
        <v>5.130601742469413</v>
      </c>
      <c r="AQ760" s="324">
        <v>714</v>
      </c>
      <c r="AR760" s="443">
        <f t="shared" si="57"/>
        <v>0.357</v>
      </c>
      <c r="AS760" s="444">
        <f t="shared" si="58"/>
        <v>0.47736017424694127</v>
      </c>
      <c r="AT760" s="329">
        <f t="shared" si="59"/>
        <v>4.773601742469412</v>
      </c>
      <c r="AU760" s="329">
        <f t="shared" si="56"/>
        <v>5.130601742469413</v>
      </c>
    </row>
    <row r="761" spans="42:47" ht="12.75">
      <c r="AP761" s="329">
        <f t="shared" si="55"/>
        <v>5.22753495502537</v>
      </c>
      <c r="AQ761" s="324">
        <v>715</v>
      </c>
      <c r="AR761" s="443">
        <f t="shared" si="57"/>
        <v>0.3575</v>
      </c>
      <c r="AS761" s="444">
        <f t="shared" si="58"/>
        <v>0.487003495502537</v>
      </c>
      <c r="AT761" s="329">
        <f t="shared" si="59"/>
        <v>4.87003495502537</v>
      </c>
      <c r="AU761" s="329">
        <f t="shared" si="56"/>
        <v>5.22753495502537</v>
      </c>
    </row>
    <row r="762" spans="42:47" ht="12.75">
      <c r="AP762" s="329">
        <f t="shared" si="55"/>
        <v>5.32641624769805</v>
      </c>
      <c r="AQ762" s="324">
        <v>716</v>
      </c>
      <c r="AR762" s="443">
        <f t="shared" si="57"/>
        <v>0.358</v>
      </c>
      <c r="AS762" s="444">
        <f t="shared" si="58"/>
        <v>0.49684162476980503</v>
      </c>
      <c r="AT762" s="329">
        <f t="shared" si="59"/>
        <v>4.96841624769805</v>
      </c>
      <c r="AU762" s="329">
        <f t="shared" si="56"/>
        <v>5.32641624769805</v>
      </c>
    </row>
    <row r="763" spans="42:47" ht="12.75">
      <c r="AP763" s="329">
        <f t="shared" si="55"/>
        <v>5.427284974316275</v>
      </c>
      <c r="AQ763" s="324">
        <v>717</v>
      </c>
      <c r="AR763" s="443">
        <f t="shared" si="57"/>
        <v>0.3585</v>
      </c>
      <c r="AS763" s="444">
        <f t="shared" si="58"/>
        <v>0.5068784974316275</v>
      </c>
      <c r="AT763" s="329">
        <f t="shared" si="59"/>
        <v>5.068784974316275</v>
      </c>
      <c r="AU763" s="329">
        <f t="shared" si="56"/>
        <v>5.427284974316275</v>
      </c>
    </row>
    <row r="764" spans="42:47" ht="12.75">
      <c r="AP764" s="329">
        <f t="shared" si="55"/>
        <v>5.530181283708966</v>
      </c>
      <c r="AQ764" s="324">
        <v>718</v>
      </c>
      <c r="AR764" s="443">
        <f t="shared" si="57"/>
        <v>0.359</v>
      </c>
      <c r="AS764" s="444">
        <f t="shared" si="58"/>
        <v>0.5171181283708967</v>
      </c>
      <c r="AT764" s="329">
        <f t="shared" si="59"/>
        <v>5.171181283708966</v>
      </c>
      <c r="AU764" s="329">
        <f t="shared" si="56"/>
        <v>5.530181283708966</v>
      </c>
    </row>
    <row r="765" spans="42:47" ht="12.75">
      <c r="AP765" s="329">
        <f t="shared" si="55"/>
        <v>5.635146135765185</v>
      </c>
      <c r="AQ765" s="324">
        <v>719</v>
      </c>
      <c r="AR765" s="443">
        <f t="shared" si="57"/>
        <v>0.3595</v>
      </c>
      <c r="AS765" s="444">
        <f t="shared" si="58"/>
        <v>0.5275646135765185</v>
      </c>
      <c r="AT765" s="329">
        <f t="shared" si="59"/>
        <v>5.275646135765185</v>
      </c>
      <c r="AU765" s="329">
        <f t="shared" si="56"/>
        <v>5.635146135765185</v>
      </c>
    </row>
    <row r="766" spans="42:47" ht="12.75">
      <c r="AP766" s="329">
        <f aca="true" t="shared" si="60" ref="AP766:AP829">AU766</f>
        <v>5.742221317818635</v>
      </c>
      <c r="AQ766" s="324">
        <v>720</v>
      </c>
      <c r="AR766" s="443">
        <f t="shared" si="57"/>
        <v>0.36</v>
      </c>
      <c r="AS766" s="444">
        <f t="shared" si="58"/>
        <v>0.5382221317818635</v>
      </c>
      <c r="AT766" s="329">
        <f t="shared" si="59"/>
        <v>5.382221317818635</v>
      </c>
      <c r="AU766" s="329">
        <f aca="true" t="shared" si="61" ref="AU766:AU829">AR766+AT766</f>
        <v>5.742221317818635</v>
      </c>
    </row>
    <row r="767" spans="42:47" ht="12.75">
      <c r="AP767" s="329">
        <f t="shared" si="60"/>
        <v>5.8514494613631705</v>
      </c>
      <c r="AQ767" s="324">
        <v>721</v>
      </c>
      <c r="AR767" s="443">
        <f t="shared" si="57"/>
        <v>0.3605</v>
      </c>
      <c r="AS767" s="444">
        <f t="shared" si="58"/>
        <v>0.549094946136317</v>
      </c>
      <c r="AT767" s="329">
        <f t="shared" si="59"/>
        <v>5.49094946136317</v>
      </c>
      <c r="AU767" s="329">
        <f t="shared" si="61"/>
        <v>5.8514494613631705</v>
      </c>
    </row>
    <row r="768" spans="42:47" ht="12.75">
      <c r="AP768" s="329">
        <f t="shared" si="60"/>
        <v>5.962874059105918</v>
      </c>
      <c r="AQ768" s="324">
        <v>722</v>
      </c>
      <c r="AR768" s="443">
        <f t="shared" si="57"/>
        <v>0.361</v>
      </c>
      <c r="AS768" s="444">
        <f t="shared" si="58"/>
        <v>0.5601874059105918</v>
      </c>
      <c r="AT768" s="329">
        <f t="shared" si="59"/>
        <v>5.601874059105918</v>
      </c>
      <c r="AU768" s="329">
        <f t="shared" si="61"/>
        <v>5.962874059105918</v>
      </c>
    </row>
    <row r="769" spans="42:47" ht="12.75">
      <c r="AP769" s="329">
        <f t="shared" si="60"/>
        <v>6.076539482364997</v>
      </c>
      <c r="AQ769" s="324">
        <v>723</v>
      </c>
      <c r="AR769" s="443">
        <f t="shared" si="57"/>
        <v>0.3615</v>
      </c>
      <c r="AS769" s="444">
        <f t="shared" si="58"/>
        <v>0.5715039482364996</v>
      </c>
      <c r="AT769" s="329">
        <f t="shared" si="59"/>
        <v>5.715039482364997</v>
      </c>
      <c r="AU769" s="329">
        <f t="shared" si="61"/>
        <v>6.076539482364997</v>
      </c>
    </row>
    <row r="770" spans="42:47" ht="12.75">
      <c r="AP770" s="329">
        <f t="shared" si="60"/>
        <v>6.192490998818615</v>
      </c>
      <c r="AQ770" s="324">
        <v>724</v>
      </c>
      <c r="AR770" s="443">
        <f t="shared" si="57"/>
        <v>0.362</v>
      </c>
      <c r="AS770" s="444">
        <f t="shared" si="58"/>
        <v>0.5830490998818615</v>
      </c>
      <c r="AT770" s="329">
        <f t="shared" si="59"/>
        <v>5.830490998818615</v>
      </c>
      <c r="AU770" s="329">
        <f t="shared" si="61"/>
        <v>6.192490998818615</v>
      </c>
    </row>
    <row r="771" spans="42:47" ht="12.75">
      <c r="AP771" s="329">
        <f t="shared" si="60"/>
        <v>6.310774790612706</v>
      </c>
      <c r="AQ771" s="324">
        <v>725</v>
      </c>
      <c r="AR771" s="443">
        <f t="shared" si="57"/>
        <v>0.3625</v>
      </c>
      <c r="AS771" s="444">
        <f t="shared" si="58"/>
        <v>0.5948274790612706</v>
      </c>
      <c r="AT771" s="329">
        <f t="shared" si="59"/>
        <v>5.9482747906127065</v>
      </c>
      <c r="AU771" s="329">
        <f t="shared" si="61"/>
        <v>6.310774790612706</v>
      </c>
    </row>
    <row r="772" spans="42:47" ht="12.75">
      <c r="AP772" s="329">
        <f t="shared" si="60"/>
        <v>6.43143797283447</v>
      </c>
      <c r="AQ772" s="324">
        <v>726</v>
      </c>
      <c r="AR772" s="443">
        <f t="shared" si="57"/>
        <v>0.363</v>
      </c>
      <c r="AS772" s="444">
        <f t="shared" si="58"/>
        <v>0.6068437972834471</v>
      </c>
      <c r="AT772" s="329">
        <f t="shared" si="59"/>
        <v>6.06843797283447</v>
      </c>
      <c r="AU772" s="329">
        <f t="shared" si="61"/>
        <v>6.43143797283447</v>
      </c>
    </row>
    <row r="773" spans="42:47" ht="12.75">
      <c r="AP773" s="329">
        <f t="shared" si="60"/>
        <v>6.554528612358993</v>
      </c>
      <c r="AQ773" s="324">
        <v>727</v>
      </c>
      <c r="AR773" s="443">
        <f t="shared" si="57"/>
        <v>0.3635</v>
      </c>
      <c r="AS773" s="444">
        <f t="shared" si="58"/>
        <v>0.6191028612358993</v>
      </c>
      <c r="AT773" s="329">
        <f t="shared" si="59"/>
        <v>6.191028612358993</v>
      </c>
      <c r="AU773" s="329">
        <f t="shared" si="61"/>
        <v>6.554528612358993</v>
      </c>
    </row>
    <row r="774" spans="42:47" ht="12.75">
      <c r="AP774" s="329">
        <f t="shared" si="60"/>
        <v>6.680095747076648</v>
      </c>
      <c r="AQ774" s="324">
        <v>728</v>
      </c>
      <c r="AR774" s="443">
        <f t="shared" si="57"/>
        <v>0.364</v>
      </c>
      <c r="AS774" s="444">
        <f t="shared" si="58"/>
        <v>0.6316095747076649</v>
      </c>
      <c r="AT774" s="329">
        <f t="shared" si="59"/>
        <v>6.316095747076648</v>
      </c>
      <c r="AU774" s="329">
        <f t="shared" si="61"/>
        <v>6.680095747076648</v>
      </c>
    </row>
    <row r="775" spans="42:47" ht="12.75">
      <c r="AP775" s="329">
        <f t="shared" si="60"/>
        <v>6.8081894055089185</v>
      </c>
      <c r="AQ775" s="324">
        <v>729</v>
      </c>
      <c r="AR775" s="443">
        <f t="shared" si="57"/>
        <v>0.3645</v>
      </c>
      <c r="AS775" s="444">
        <f t="shared" si="58"/>
        <v>0.6443689405508919</v>
      </c>
      <c r="AT775" s="329">
        <f t="shared" si="59"/>
        <v>6.443689405508919</v>
      </c>
      <c r="AU775" s="329">
        <f t="shared" si="61"/>
        <v>6.8081894055089185</v>
      </c>
    </row>
    <row r="776" spans="42:47" ht="12.75">
      <c r="AP776" s="329">
        <f t="shared" si="60"/>
        <v>6.9388606268204285</v>
      </c>
      <c r="AQ776" s="324">
        <v>730</v>
      </c>
      <c r="AR776" s="443">
        <f t="shared" si="57"/>
        <v>0.365</v>
      </c>
      <c r="AS776" s="444">
        <f t="shared" si="58"/>
        <v>0.6573860626820428</v>
      </c>
      <c r="AT776" s="329">
        <f t="shared" si="59"/>
        <v>6.573860626820428</v>
      </c>
      <c r="AU776" s="329">
        <f t="shared" si="61"/>
        <v>6.9388606268204285</v>
      </c>
    </row>
    <row r="777" spans="42:47" ht="12.75">
      <c r="AP777" s="329">
        <f t="shared" si="60"/>
        <v>7.072161481235345</v>
      </c>
      <c r="AQ777" s="324">
        <v>731</v>
      </c>
      <c r="AR777" s="443">
        <f t="shared" si="57"/>
        <v>0.3655</v>
      </c>
      <c r="AS777" s="444">
        <f t="shared" si="58"/>
        <v>0.6706661481235345</v>
      </c>
      <c r="AT777" s="329">
        <f t="shared" si="59"/>
        <v>6.706661481235345</v>
      </c>
      <c r="AU777" s="329">
        <f t="shared" si="61"/>
        <v>7.072161481235345</v>
      </c>
    </row>
    <row r="778" spans="42:47" ht="12.75">
      <c r="AP778" s="329">
        <f t="shared" si="60"/>
        <v>7.208145090866155</v>
      </c>
      <c r="AQ778" s="324">
        <v>732</v>
      </c>
      <c r="AR778" s="443">
        <f t="shared" si="57"/>
        <v>0.366</v>
      </c>
      <c r="AS778" s="444">
        <f t="shared" si="58"/>
        <v>0.6842145090866155</v>
      </c>
      <c r="AT778" s="329">
        <f t="shared" si="59"/>
        <v>6.842145090866155</v>
      </c>
      <c r="AU778" s="329">
        <f t="shared" si="61"/>
        <v>7.208145090866155</v>
      </c>
    </row>
    <row r="779" spans="42:47" ht="12.75">
      <c r="AP779" s="329">
        <f t="shared" si="60"/>
        <v>7.346865650963158</v>
      </c>
      <c r="AQ779" s="324">
        <v>733</v>
      </c>
      <c r="AR779" s="443">
        <f t="shared" si="57"/>
        <v>0.3665</v>
      </c>
      <c r="AS779" s="444">
        <f t="shared" si="58"/>
        <v>0.6980365650963158</v>
      </c>
      <c r="AT779" s="329">
        <f t="shared" si="59"/>
        <v>6.980365650963158</v>
      </c>
      <c r="AU779" s="329">
        <f t="shared" si="61"/>
        <v>7.346865650963158</v>
      </c>
    </row>
    <row r="780" spans="42:47" ht="12.75">
      <c r="AP780" s="329">
        <f t="shared" si="60"/>
        <v>7.48837845159337</v>
      </c>
      <c r="AQ780" s="324">
        <v>734</v>
      </c>
      <c r="AR780" s="443">
        <f t="shared" si="57"/>
        <v>0.367</v>
      </c>
      <c r="AS780" s="444">
        <f t="shared" si="58"/>
        <v>0.712137845159337</v>
      </c>
      <c r="AT780" s="329">
        <f t="shared" si="59"/>
        <v>7.12137845159337</v>
      </c>
      <c r="AU780" s="329">
        <f t="shared" si="61"/>
        <v>7.48837845159337</v>
      </c>
    </row>
    <row r="781" spans="42:47" ht="12.75">
      <c r="AP781" s="329">
        <f t="shared" si="60"/>
        <v>7.632739899757234</v>
      </c>
      <c r="AQ781" s="324">
        <v>735</v>
      </c>
      <c r="AR781" s="443">
        <f t="shared" si="57"/>
        <v>0.3675</v>
      </c>
      <c r="AS781" s="444">
        <f t="shared" si="58"/>
        <v>0.7265239899757234</v>
      </c>
      <c r="AT781" s="329">
        <f t="shared" si="59"/>
        <v>7.265239899757234</v>
      </c>
      <c r="AU781" s="329">
        <f t="shared" si="61"/>
        <v>7.632739899757234</v>
      </c>
    </row>
    <row r="782" spans="42:47" ht="12.75">
      <c r="AP782" s="329">
        <f t="shared" si="60"/>
        <v>7.780007541952202</v>
      </c>
      <c r="AQ782" s="324">
        <v>736</v>
      </c>
      <c r="AR782" s="443">
        <f t="shared" si="57"/>
        <v>0.368</v>
      </c>
      <c r="AS782" s="444">
        <f t="shared" si="58"/>
        <v>0.7412007541952201</v>
      </c>
      <c r="AT782" s="329">
        <f t="shared" si="59"/>
        <v>7.412007541952201</v>
      </c>
      <c r="AU782" s="329">
        <f t="shared" si="61"/>
        <v>7.780007541952202</v>
      </c>
    </row>
    <row r="783" spans="42:47" ht="12.75">
      <c r="AP783" s="329">
        <f t="shared" si="60"/>
        <v>7.930240087192087</v>
      </c>
      <c r="AQ783" s="324">
        <v>737</v>
      </c>
      <c r="AR783" s="443">
        <f t="shared" si="57"/>
        <v>0.3685</v>
      </c>
      <c r="AS783" s="444">
        <f t="shared" si="58"/>
        <v>0.7561740087192087</v>
      </c>
      <c r="AT783" s="329">
        <f t="shared" si="59"/>
        <v>7.561740087192087</v>
      </c>
      <c r="AU783" s="329">
        <f t="shared" si="61"/>
        <v>7.930240087192087</v>
      </c>
    </row>
    <row r="784" spans="42:47" ht="12.75">
      <c r="AP784" s="329">
        <f t="shared" si="60"/>
        <v>8.08349743049142</v>
      </c>
      <c r="AQ784" s="324">
        <v>738</v>
      </c>
      <c r="AR784" s="443">
        <f t="shared" si="57"/>
        <v>0.369</v>
      </c>
      <c r="AS784" s="444">
        <f t="shared" si="58"/>
        <v>0.771449743049142</v>
      </c>
      <c r="AT784" s="329">
        <f t="shared" si="59"/>
        <v>7.71449743049142</v>
      </c>
      <c r="AU784" s="329">
        <f t="shared" si="61"/>
        <v>8.08349743049142</v>
      </c>
    </row>
    <row r="785" spans="42:47" ht="12.75">
      <c r="AP785" s="329">
        <f t="shared" si="60"/>
        <v>8.239840676824329</v>
      </c>
      <c r="AQ785" s="324">
        <v>739</v>
      </c>
      <c r="AR785" s="443">
        <f t="shared" si="57"/>
        <v>0.3695</v>
      </c>
      <c r="AS785" s="444">
        <f t="shared" si="58"/>
        <v>0.7870340676824329</v>
      </c>
      <c r="AT785" s="329">
        <f t="shared" si="59"/>
        <v>7.870340676824329</v>
      </c>
      <c r="AU785" s="329">
        <f t="shared" si="61"/>
        <v>8.239840676824329</v>
      </c>
    </row>
    <row r="786" spans="42:47" ht="12.75">
      <c r="AP786" s="329">
        <f t="shared" si="60"/>
        <v>8.399332165567294</v>
      </c>
      <c r="AQ786" s="324">
        <v>740</v>
      </c>
      <c r="AR786" s="443">
        <f t="shared" si="57"/>
        <v>0.37</v>
      </c>
      <c r="AS786" s="444">
        <f t="shared" si="58"/>
        <v>0.8029332165567296</v>
      </c>
      <c r="AT786" s="329">
        <f t="shared" si="59"/>
        <v>8.029332165567295</v>
      </c>
      <c r="AU786" s="329">
        <f t="shared" si="61"/>
        <v>8.399332165567294</v>
      </c>
    </row>
    <row r="787" spans="42:47" ht="12.75">
      <c r="AP787" s="329">
        <f t="shared" si="60"/>
        <v>8.562035495435705</v>
      </c>
      <c r="AQ787" s="324">
        <v>741</v>
      </c>
      <c r="AR787" s="443">
        <f t="shared" si="57"/>
        <v>0.3705</v>
      </c>
      <c r="AS787" s="444">
        <f t="shared" si="58"/>
        <v>0.8191535495435704</v>
      </c>
      <c r="AT787" s="329">
        <f t="shared" si="59"/>
        <v>8.191535495435705</v>
      </c>
      <c r="AU787" s="329">
        <f t="shared" si="61"/>
        <v>8.562035495435705</v>
      </c>
    </row>
    <row r="788" spans="42:47" ht="12.75">
      <c r="AP788" s="329">
        <f t="shared" si="60"/>
        <v>8.728015549924258</v>
      </c>
      <c r="AQ788" s="324">
        <v>742</v>
      </c>
      <c r="AR788" s="443">
        <f t="shared" si="57"/>
        <v>0.371</v>
      </c>
      <c r="AS788" s="444">
        <f t="shared" si="58"/>
        <v>0.8357015549924257</v>
      </c>
      <c r="AT788" s="329">
        <f t="shared" si="59"/>
        <v>8.357015549924258</v>
      </c>
      <c r="AU788" s="329">
        <f t="shared" si="61"/>
        <v>8.728015549924258</v>
      </c>
    </row>
    <row r="789" spans="42:47" ht="12.75">
      <c r="AP789" s="329">
        <f t="shared" si="60"/>
        <v>8.897338523261178</v>
      </c>
      <c r="AQ789" s="324">
        <v>743</v>
      </c>
      <c r="AR789" s="443">
        <f t="shared" si="57"/>
        <v>0.3715</v>
      </c>
      <c r="AS789" s="444">
        <f t="shared" si="58"/>
        <v>0.8525838523261179</v>
      </c>
      <c r="AT789" s="329">
        <f t="shared" si="59"/>
        <v>8.525838523261179</v>
      </c>
      <c r="AU789" s="329">
        <f t="shared" si="61"/>
        <v>8.897338523261178</v>
      </c>
    </row>
    <row r="790" spans="42:47" ht="12.75">
      <c r="AP790" s="329">
        <f t="shared" si="60"/>
        <v>9.070071946886808</v>
      </c>
      <c r="AQ790" s="324">
        <v>744</v>
      </c>
      <c r="AR790" s="443">
        <f t="shared" si="57"/>
        <v>0.372</v>
      </c>
      <c r="AS790" s="444">
        <f t="shared" si="58"/>
        <v>0.8698071946886807</v>
      </c>
      <c r="AT790" s="329">
        <f t="shared" si="59"/>
        <v>8.698071946886808</v>
      </c>
      <c r="AU790" s="329">
        <f t="shared" si="61"/>
        <v>9.070071946886808</v>
      </c>
    </row>
    <row r="791" spans="42:47" ht="12.75">
      <c r="AP791" s="329">
        <f t="shared" si="60"/>
        <v>9.246284716467088</v>
      </c>
      <c r="AQ791" s="324">
        <v>745</v>
      </c>
      <c r="AR791" s="443">
        <f t="shared" si="57"/>
        <v>0.3725</v>
      </c>
      <c r="AS791" s="444">
        <f t="shared" si="58"/>
        <v>0.8873784716467087</v>
      </c>
      <c r="AT791" s="329">
        <f t="shared" si="59"/>
        <v>8.873784716467087</v>
      </c>
      <c r="AU791" s="329">
        <f t="shared" si="61"/>
        <v>9.246284716467088</v>
      </c>
    </row>
    <row r="792" spans="42:47" ht="12.75">
      <c r="AP792" s="329">
        <f t="shared" si="60"/>
        <v>9.426047119452683</v>
      </c>
      <c r="AQ792" s="324">
        <v>746</v>
      </c>
      <c r="AR792" s="443">
        <f t="shared" si="57"/>
        <v>0.373</v>
      </c>
      <c r="AS792" s="444">
        <f t="shared" si="58"/>
        <v>0.9053047119452683</v>
      </c>
      <c r="AT792" s="329">
        <f t="shared" si="59"/>
        <v>9.053047119452684</v>
      </c>
      <c r="AU792" s="329">
        <f t="shared" si="61"/>
        <v>9.426047119452683</v>
      </c>
    </row>
    <row r="793" spans="42:47" ht="12.75">
      <c r="AP793" s="329">
        <f t="shared" si="60"/>
        <v>9.609430863195005</v>
      </c>
      <c r="AQ793" s="324">
        <v>747</v>
      </c>
      <c r="AR793" s="443">
        <f t="shared" si="57"/>
        <v>0.3735</v>
      </c>
      <c r="AS793" s="444">
        <f t="shared" si="58"/>
        <v>0.9235930863195005</v>
      </c>
      <c r="AT793" s="329">
        <f t="shared" si="59"/>
        <v>9.235930863195005</v>
      </c>
      <c r="AU793" s="329">
        <f t="shared" si="61"/>
        <v>9.609430863195005</v>
      </c>
    </row>
    <row r="794" spans="42:47" ht="12.75">
      <c r="AP794" s="329">
        <f t="shared" si="60"/>
        <v>9.796509103630049</v>
      </c>
      <c r="AQ794" s="324">
        <v>748</v>
      </c>
      <c r="AR794" s="443">
        <f t="shared" si="57"/>
        <v>0.374</v>
      </c>
      <c r="AS794" s="444">
        <f t="shared" si="58"/>
        <v>0.9422509103630048</v>
      </c>
      <c r="AT794" s="329">
        <f t="shared" si="59"/>
        <v>9.422509103630048</v>
      </c>
      <c r="AU794" s="329">
        <f t="shared" si="61"/>
        <v>9.796509103630049</v>
      </c>
    </row>
    <row r="795" spans="42:47" ht="12.75">
      <c r="AP795" s="329">
        <f t="shared" si="60"/>
        <v>9.987356474541697</v>
      </c>
      <c r="AQ795" s="324">
        <v>749</v>
      </c>
      <c r="AR795" s="443">
        <f t="shared" si="57"/>
        <v>0.3745</v>
      </c>
      <c r="AS795" s="444">
        <f t="shared" si="58"/>
        <v>0.9612856474541698</v>
      </c>
      <c r="AT795" s="329">
        <f t="shared" si="59"/>
        <v>9.612856474541697</v>
      </c>
      <c r="AU795" s="329">
        <f t="shared" si="61"/>
        <v>9.987356474541697</v>
      </c>
    </row>
    <row r="796" spans="42:47" ht="12.75">
      <c r="AP796" s="329">
        <f t="shared" si="60"/>
        <v>10.182049117416332</v>
      </c>
      <c r="AQ796" s="324">
        <v>750</v>
      </c>
      <c r="AR796" s="443">
        <f t="shared" si="57"/>
        <v>0.375</v>
      </c>
      <c r="AS796" s="444">
        <f t="shared" si="58"/>
        <v>0.9807049117416332</v>
      </c>
      <c r="AT796" s="329">
        <f t="shared" si="59"/>
        <v>9.807049117416332</v>
      </c>
      <c r="AU796" s="329">
        <f t="shared" si="61"/>
        <v>10.182049117416332</v>
      </c>
    </row>
    <row r="797" spans="42:47" ht="12.75">
      <c r="AP797" s="329">
        <f t="shared" si="60"/>
        <v>10.380664711900371</v>
      </c>
      <c r="AQ797" s="324">
        <v>751</v>
      </c>
      <c r="AR797" s="443">
        <f t="shared" si="57"/>
        <v>0.3755</v>
      </c>
      <c r="AS797" s="444">
        <f t="shared" si="58"/>
        <v>1.000516471190037</v>
      </c>
      <c r="AT797" s="329">
        <f t="shared" si="59"/>
        <v>10.00516471190037</v>
      </c>
      <c r="AU797" s="329">
        <f t="shared" si="61"/>
        <v>10.380664711900371</v>
      </c>
    </row>
    <row r="798" spans="42:47" ht="12.75">
      <c r="AP798" s="329">
        <f t="shared" si="60"/>
        <v>10.583282506873182</v>
      </c>
      <c r="AQ798" s="324">
        <v>752</v>
      </c>
      <c r="AR798" s="443">
        <f t="shared" si="57"/>
        <v>0.376</v>
      </c>
      <c r="AS798" s="444">
        <f t="shared" si="58"/>
        <v>1.0207282506873183</v>
      </c>
      <c r="AT798" s="329">
        <f t="shared" si="59"/>
        <v>10.207282506873183</v>
      </c>
      <c r="AU798" s="329">
        <f t="shared" si="61"/>
        <v>10.583282506873182</v>
      </c>
    </row>
    <row r="799" spans="42:47" ht="12.75">
      <c r="AP799" s="329">
        <f t="shared" si="60"/>
        <v>10.789983352147718</v>
      </c>
      <c r="AQ799" s="324">
        <v>753</v>
      </c>
      <c r="AR799" s="443">
        <f t="shared" si="57"/>
        <v>0.3765</v>
      </c>
      <c r="AS799" s="444">
        <f t="shared" si="58"/>
        <v>1.0413483352147719</v>
      </c>
      <c r="AT799" s="329">
        <f t="shared" si="59"/>
        <v>10.413483352147718</v>
      </c>
      <c r="AU799" s="329">
        <f t="shared" si="61"/>
        <v>10.789983352147718</v>
      </c>
    </row>
    <row r="800" spans="42:47" ht="12.75">
      <c r="AP800" s="329">
        <f t="shared" si="60"/>
        <v>11.000849730811433</v>
      </c>
      <c r="AQ800" s="324">
        <v>754</v>
      </c>
      <c r="AR800" s="443">
        <f t="shared" si="57"/>
        <v>0.377</v>
      </c>
      <c r="AS800" s="444">
        <f t="shared" si="58"/>
        <v>1.0623849730811432</v>
      </c>
      <c r="AT800" s="329">
        <f t="shared" si="59"/>
        <v>10.623849730811433</v>
      </c>
      <c r="AU800" s="329">
        <f t="shared" si="61"/>
        <v>11.000849730811433</v>
      </c>
    </row>
    <row r="801" spans="42:47" ht="12.75">
      <c r="AP801" s="329">
        <f t="shared" si="60"/>
        <v>11.215965792220725</v>
      </c>
      <c r="AQ801" s="324">
        <v>755</v>
      </c>
      <c r="AR801" s="443">
        <f t="shared" si="57"/>
        <v>0.3775</v>
      </c>
      <c r="AS801" s="444">
        <f t="shared" si="58"/>
        <v>1.0838465792220726</v>
      </c>
      <c r="AT801" s="329">
        <f t="shared" si="59"/>
        <v>10.838465792220726</v>
      </c>
      <c r="AU801" s="329">
        <f t="shared" si="61"/>
        <v>11.215965792220725</v>
      </c>
    </row>
    <row r="802" spans="42:47" ht="12.75">
      <c r="AP802" s="329">
        <f t="shared" si="60"/>
        <v>11.435417385661774</v>
      </c>
      <c r="AQ802" s="324">
        <v>756</v>
      </c>
      <c r="AR802" s="443">
        <f t="shared" si="57"/>
        <v>0.378</v>
      </c>
      <c r="AS802" s="444">
        <f t="shared" si="58"/>
        <v>1.1057417385661774</v>
      </c>
      <c r="AT802" s="329">
        <f t="shared" si="59"/>
        <v>11.057417385661774</v>
      </c>
      <c r="AU802" s="329">
        <f t="shared" si="61"/>
        <v>11.435417385661774</v>
      </c>
    </row>
    <row r="803" spans="42:47" ht="12.75">
      <c r="AP803" s="329">
        <f t="shared" si="60"/>
        <v>11.659292094691304</v>
      </c>
      <c r="AQ803" s="324">
        <v>757</v>
      </c>
      <c r="AR803" s="443">
        <f t="shared" si="57"/>
        <v>0.3785</v>
      </c>
      <c r="AS803" s="444">
        <f t="shared" si="58"/>
        <v>1.1280792094691303</v>
      </c>
      <c r="AT803" s="329">
        <f t="shared" si="59"/>
        <v>11.280792094691304</v>
      </c>
      <c r="AU803" s="329">
        <f t="shared" si="61"/>
        <v>11.659292094691304</v>
      </c>
    </row>
    <row r="804" spans="42:47" ht="12.75">
      <c r="AP804" s="329">
        <f t="shared" si="60"/>
        <v>11.887679272171317</v>
      </c>
      <c r="AQ804" s="324">
        <v>758</v>
      </c>
      <c r="AR804" s="443">
        <f t="shared" si="57"/>
        <v>0.379</v>
      </c>
      <c r="AS804" s="444">
        <f t="shared" si="58"/>
        <v>1.1508679272171318</v>
      </c>
      <c r="AT804" s="329">
        <f t="shared" si="59"/>
        <v>11.508679272171317</v>
      </c>
      <c r="AU804" s="329">
        <f t="shared" si="61"/>
        <v>11.887679272171317</v>
      </c>
    </row>
    <row r="805" spans="42:47" ht="12.75">
      <c r="AP805" s="329">
        <f t="shared" si="60"/>
        <v>12.120670076011343</v>
      </c>
      <c r="AQ805" s="324">
        <v>759</v>
      </c>
      <c r="AR805" s="443">
        <f t="shared" si="57"/>
        <v>0.3795</v>
      </c>
      <c r="AS805" s="444">
        <f t="shared" si="58"/>
        <v>1.1741170076011342</v>
      </c>
      <c r="AT805" s="329">
        <f t="shared" si="59"/>
        <v>11.741170076011343</v>
      </c>
      <c r="AU805" s="329">
        <f t="shared" si="61"/>
        <v>12.120670076011343</v>
      </c>
    </row>
    <row r="806" spans="42:47" ht="12.75">
      <c r="AP806" s="329">
        <f t="shared" si="60"/>
        <v>12.358357505632833</v>
      </c>
      <c r="AQ806" s="324">
        <v>760</v>
      </c>
      <c r="AR806" s="443">
        <f t="shared" si="57"/>
        <v>0.38</v>
      </c>
      <c r="AS806" s="444">
        <f t="shared" si="58"/>
        <v>1.1978357505632833</v>
      </c>
      <c r="AT806" s="329">
        <f t="shared" si="59"/>
        <v>11.978357505632832</v>
      </c>
      <c r="AU806" s="329">
        <f t="shared" si="61"/>
        <v>12.358357505632833</v>
      </c>
    </row>
    <row r="807" spans="42:47" ht="12.75">
      <c r="AP807" s="329">
        <f t="shared" si="60"/>
        <v>12.6008364391702</v>
      </c>
      <c r="AQ807" s="324">
        <v>761</v>
      </c>
      <c r="AR807" s="443">
        <f t="shared" si="57"/>
        <v>0.3805</v>
      </c>
      <c r="AS807" s="444">
        <f t="shared" si="58"/>
        <v>1.22203364391702</v>
      </c>
      <c r="AT807" s="329">
        <f t="shared" si="59"/>
        <v>12.2203364391702</v>
      </c>
      <c r="AU807" s="329">
        <f t="shared" si="61"/>
        <v>12.6008364391702</v>
      </c>
    </row>
    <row r="808" spans="42:47" ht="12.75">
      <c r="AP808" s="329">
        <f t="shared" si="60"/>
        <v>12.848203671423246</v>
      </c>
      <c r="AQ808" s="324">
        <v>762</v>
      </c>
      <c r="AR808" s="443">
        <f t="shared" si="57"/>
        <v>0.381</v>
      </c>
      <c r="AS808" s="444">
        <f t="shared" si="58"/>
        <v>1.2467203671423246</v>
      </c>
      <c r="AT808" s="329">
        <f t="shared" si="59"/>
        <v>12.467203671423245</v>
      </c>
      <c r="AU808" s="329">
        <f t="shared" si="61"/>
        <v>12.848203671423246</v>
      </c>
    </row>
    <row r="809" spans="42:47" ht="12.75">
      <c r="AP809" s="329">
        <f t="shared" si="60"/>
        <v>13.100557952576503</v>
      </c>
      <c r="AQ809" s="324">
        <v>763</v>
      </c>
      <c r="AR809" s="443">
        <f t="shared" si="57"/>
        <v>0.3815</v>
      </c>
      <c r="AS809" s="444">
        <f t="shared" si="58"/>
        <v>1.2719057952576502</v>
      </c>
      <c r="AT809" s="329">
        <f t="shared" si="59"/>
        <v>12.719057952576502</v>
      </c>
      <c r="AU809" s="329">
        <f t="shared" si="61"/>
        <v>13.100557952576503</v>
      </c>
    </row>
    <row r="810" spans="42:47" ht="12.75">
      <c r="AP810" s="329">
        <f t="shared" si="60"/>
        <v>13.35800002770055</v>
      </c>
      <c r="AQ810" s="324">
        <v>764</v>
      </c>
      <c r="AR810" s="443">
        <f t="shared" si="57"/>
        <v>0.382</v>
      </c>
      <c r="AS810" s="444">
        <f t="shared" si="58"/>
        <v>1.297600002770055</v>
      </c>
      <c r="AT810" s="329">
        <f t="shared" si="59"/>
        <v>12.97600002770055</v>
      </c>
      <c r="AU810" s="329">
        <f t="shared" si="61"/>
        <v>13.35800002770055</v>
      </c>
    </row>
    <row r="811" spans="42:47" ht="12.75">
      <c r="AP811" s="329">
        <f t="shared" si="60"/>
        <v>13.620632677051336</v>
      </c>
      <c r="AQ811" s="324">
        <v>765</v>
      </c>
      <c r="AR811" s="443">
        <f t="shared" si="57"/>
        <v>0.3825</v>
      </c>
      <c r="AS811" s="444">
        <f t="shared" si="58"/>
        <v>1.3238132677051335</v>
      </c>
      <c r="AT811" s="329">
        <f t="shared" si="59"/>
        <v>13.238132677051336</v>
      </c>
      <c r="AU811" s="329">
        <f t="shared" si="61"/>
        <v>13.620632677051336</v>
      </c>
    </row>
    <row r="812" spans="42:47" ht="12.75">
      <c r="AP812" s="329">
        <f t="shared" si="60"/>
        <v>13.888560757183768</v>
      </c>
      <c r="AQ812" s="324">
        <v>766</v>
      </c>
      <c r="AR812" s="443">
        <f t="shared" si="57"/>
        <v>0.383</v>
      </c>
      <c r="AS812" s="444">
        <f t="shared" si="58"/>
        <v>1.350556075718377</v>
      </c>
      <c r="AT812" s="329">
        <f t="shared" si="59"/>
        <v>13.505560757183769</v>
      </c>
      <c r="AU812" s="329">
        <f t="shared" si="61"/>
        <v>13.888560757183768</v>
      </c>
    </row>
    <row r="813" spans="42:47" ht="12.75">
      <c r="AP813" s="329">
        <f t="shared" si="60"/>
        <v>14.161891242895665</v>
      </c>
      <c r="AQ813" s="324">
        <v>767</v>
      </c>
      <c r="AR813" s="443">
        <f t="shared" si="57"/>
        <v>0.3835</v>
      </c>
      <c r="AS813" s="444">
        <f t="shared" si="58"/>
        <v>1.3778391242895665</v>
      </c>
      <c r="AT813" s="329">
        <f t="shared" si="59"/>
        <v>13.778391242895665</v>
      </c>
      <c r="AU813" s="329">
        <f t="shared" si="61"/>
        <v>14.161891242895665</v>
      </c>
    </row>
    <row r="814" spans="42:47" ht="12.75">
      <c r="AP814" s="329">
        <f t="shared" si="60"/>
        <v>14.440733270019088</v>
      </c>
      <c r="AQ814" s="324">
        <v>768</v>
      </c>
      <c r="AR814" s="443">
        <f aca="true" t="shared" si="62" ref="AR814:AR877">AQ814*$AQ$44</f>
        <v>0.384</v>
      </c>
      <c r="AS814" s="444">
        <f aca="true" t="shared" si="63" ref="AS814:AS877">IF($AS$28=1,0,$AS$36*(EXP($AS$37*AR814)-1))</f>
        <v>1.4056733270019088</v>
      </c>
      <c r="AT814" s="329">
        <f aca="true" t="shared" si="64" ref="AT814:AT877">AS814*$AS$44</f>
        <v>14.056733270019087</v>
      </c>
      <c r="AU814" s="329">
        <f t="shared" si="61"/>
        <v>14.440733270019088</v>
      </c>
    </row>
    <row r="815" spans="42:47" ht="12.75">
      <c r="AP815" s="329">
        <f t="shared" si="60"/>
        <v>14.725198179076191</v>
      </c>
      <c r="AQ815" s="324">
        <v>769</v>
      </c>
      <c r="AR815" s="443">
        <f t="shared" si="62"/>
        <v>0.3845</v>
      </c>
      <c r="AS815" s="444">
        <f t="shared" si="63"/>
        <v>1.4340698179076192</v>
      </c>
      <c r="AT815" s="329">
        <f t="shared" si="64"/>
        <v>14.340698179076192</v>
      </c>
      <c r="AU815" s="329">
        <f t="shared" si="61"/>
        <v>14.725198179076191</v>
      </c>
    </row>
    <row r="816" spans="42:47" ht="12.75">
      <c r="AP816" s="329">
        <f t="shared" si="60"/>
        <v>15.015399559816805</v>
      </c>
      <c r="AQ816" s="324">
        <v>770</v>
      </c>
      <c r="AR816" s="443">
        <f t="shared" si="62"/>
        <v>0.385</v>
      </c>
      <c r="AS816" s="444">
        <f t="shared" si="63"/>
        <v>1.4630399559816805</v>
      </c>
      <c r="AT816" s="329">
        <f t="shared" si="64"/>
        <v>14.630399559816805</v>
      </c>
      <c r="AU816" s="329">
        <f t="shared" si="61"/>
        <v>15.015399559816805</v>
      </c>
    </row>
    <row r="817" spans="42:47" ht="12.75">
      <c r="AP817" s="329">
        <f t="shared" si="60"/>
        <v>15.311453296655975</v>
      </c>
      <c r="AQ817" s="324">
        <v>771</v>
      </c>
      <c r="AR817" s="443">
        <f t="shared" si="62"/>
        <v>0.3855</v>
      </c>
      <c r="AS817" s="444">
        <f t="shared" si="63"/>
        <v>1.4925953296655974</v>
      </c>
      <c r="AT817" s="329">
        <f t="shared" si="64"/>
        <v>14.925953296655974</v>
      </c>
      <c r="AU817" s="329">
        <f t="shared" si="61"/>
        <v>15.311453296655975</v>
      </c>
    </row>
    <row r="818" spans="42:47" ht="12.75">
      <c r="AP818" s="329">
        <f t="shared" si="60"/>
        <v>15.613477615029238</v>
      </c>
      <c r="AQ818" s="324">
        <v>772</v>
      </c>
      <c r="AR818" s="443">
        <f t="shared" si="62"/>
        <v>0.386</v>
      </c>
      <c r="AS818" s="444">
        <f t="shared" si="63"/>
        <v>1.522747761502924</v>
      </c>
      <c r="AT818" s="329">
        <f t="shared" si="64"/>
        <v>15.227477615029239</v>
      </c>
      <c r="AU818" s="329">
        <f t="shared" si="61"/>
        <v>15.613477615029238</v>
      </c>
    </row>
    <row r="819" spans="42:47" ht="12.75">
      <c r="AP819" s="329">
        <f t="shared" si="60"/>
        <v>15.921593128684274</v>
      </c>
      <c r="AQ819" s="324">
        <v>773</v>
      </c>
      <c r="AR819" s="443">
        <f t="shared" si="62"/>
        <v>0.3865</v>
      </c>
      <c r="AS819" s="444">
        <f t="shared" si="63"/>
        <v>1.5535093128684274</v>
      </c>
      <c r="AT819" s="329">
        <f t="shared" si="64"/>
        <v>15.535093128684274</v>
      </c>
      <c r="AU819" s="329">
        <f t="shared" si="61"/>
        <v>15.921593128684274</v>
      </c>
    </row>
    <row r="820" spans="42:47" ht="12.75">
      <c r="AP820" s="329">
        <f t="shared" si="60"/>
        <v>16.23592288792815</v>
      </c>
      <c r="AQ820" s="324">
        <v>774</v>
      </c>
      <c r="AR820" s="443">
        <f t="shared" si="62"/>
        <v>0.387</v>
      </c>
      <c r="AS820" s="444">
        <f t="shared" si="63"/>
        <v>1.5848922887928152</v>
      </c>
      <c r="AT820" s="329">
        <f t="shared" si="64"/>
        <v>15.848922887928152</v>
      </c>
      <c r="AU820" s="329">
        <f t="shared" si="61"/>
        <v>16.23592288792815</v>
      </c>
    </row>
    <row r="821" spans="42:47" ht="12.75">
      <c r="AP821" s="329">
        <f t="shared" si="60"/>
        <v>16.556592428849033</v>
      </c>
      <c r="AQ821" s="324">
        <v>775</v>
      </c>
      <c r="AR821" s="443">
        <f t="shared" si="62"/>
        <v>0.3875</v>
      </c>
      <c r="AS821" s="444">
        <f t="shared" si="63"/>
        <v>1.6169092428849035</v>
      </c>
      <c r="AT821" s="329">
        <f t="shared" si="64"/>
        <v>16.169092428849034</v>
      </c>
      <c r="AU821" s="329">
        <f t="shared" si="61"/>
        <v>16.556592428849033</v>
      </c>
    </row>
    <row r="822" spans="42:47" ht="12.75">
      <c r="AP822" s="329">
        <f t="shared" si="60"/>
        <v>16.883729823532274</v>
      </c>
      <c r="AQ822" s="324">
        <v>776</v>
      </c>
      <c r="AR822" s="443">
        <f t="shared" si="62"/>
        <v>0.388</v>
      </c>
      <c r="AS822" s="444">
        <f t="shared" si="63"/>
        <v>1.6495729823532272</v>
      </c>
      <c r="AT822" s="329">
        <f t="shared" si="64"/>
        <v>16.495729823532272</v>
      </c>
      <c r="AU822" s="329">
        <f t="shared" si="61"/>
        <v>16.883729823532274</v>
      </c>
    </row>
    <row r="823" spans="42:47" ht="12.75">
      <c r="AP823" s="329">
        <f t="shared" si="60"/>
        <v>17.21746573129099</v>
      </c>
      <c r="AQ823" s="324">
        <v>777</v>
      </c>
      <c r="AR823" s="443">
        <f t="shared" si="62"/>
        <v>0.3885</v>
      </c>
      <c r="AS823" s="444">
        <f t="shared" si="63"/>
        <v>1.6828965731290988</v>
      </c>
      <c r="AT823" s="329">
        <f t="shared" si="64"/>
        <v>16.82896573129099</v>
      </c>
      <c r="AU823" s="329">
        <f t="shared" si="61"/>
        <v>17.21746573129099</v>
      </c>
    </row>
    <row r="824" spans="42:47" ht="12.75">
      <c r="AP824" s="329">
        <f t="shared" si="60"/>
        <v>17.55793345093143</v>
      </c>
      <c r="AQ824" s="324">
        <v>778</v>
      </c>
      <c r="AR824" s="443">
        <f t="shared" si="62"/>
        <v>0.389</v>
      </c>
      <c r="AS824" s="444">
        <f t="shared" si="63"/>
        <v>1.716893345093143</v>
      </c>
      <c r="AT824" s="329">
        <f t="shared" si="64"/>
        <v>17.16893345093143</v>
      </c>
      <c r="AU824" s="329">
        <f t="shared" si="61"/>
        <v>17.55793345093143</v>
      </c>
    </row>
    <row r="825" spans="42:47" ht="12.75">
      <c r="AP825" s="329">
        <f t="shared" si="60"/>
        <v>17.905268974074453</v>
      </c>
      <c r="AQ825" s="324">
        <v>779</v>
      </c>
      <c r="AR825" s="443">
        <f t="shared" si="62"/>
        <v>0.3895</v>
      </c>
      <c r="AS825" s="444">
        <f t="shared" si="63"/>
        <v>1.751576897407445</v>
      </c>
      <c r="AT825" s="329">
        <f t="shared" si="64"/>
        <v>17.51576897407445</v>
      </c>
      <c r="AU825" s="329">
        <f t="shared" si="61"/>
        <v>17.905268974074453</v>
      </c>
    </row>
    <row r="826" spans="42:47" ht="12.75">
      <c r="AP826" s="329">
        <f t="shared" si="60"/>
        <v>18.259611039553874</v>
      </c>
      <c r="AQ826" s="324">
        <v>780</v>
      </c>
      <c r="AR826" s="443">
        <f t="shared" si="62"/>
        <v>0.39</v>
      </c>
      <c r="AS826" s="444">
        <f t="shared" si="63"/>
        <v>1.7869611039553874</v>
      </c>
      <c r="AT826" s="329">
        <f t="shared" si="64"/>
        <v>17.869611039553874</v>
      </c>
      <c r="AU826" s="329">
        <f t="shared" si="61"/>
        <v>18.259611039553874</v>
      </c>
    </row>
    <row r="827" spans="42:47" ht="12.75">
      <c r="AP827" s="329">
        <f t="shared" si="60"/>
        <v>18.62110118891378</v>
      </c>
      <c r="AQ827" s="324">
        <v>781</v>
      </c>
      <c r="AR827" s="443">
        <f t="shared" si="62"/>
        <v>0.3905</v>
      </c>
      <c r="AS827" s="444">
        <f t="shared" si="63"/>
        <v>1.823060118891378</v>
      </c>
      <c r="AT827" s="329">
        <f t="shared" si="64"/>
        <v>18.23060118891378</v>
      </c>
      <c r="AU827" s="329">
        <f t="shared" si="61"/>
        <v>18.62110118891378</v>
      </c>
    </row>
    <row r="828" spans="42:47" ht="12.75">
      <c r="AP828" s="329">
        <f t="shared" si="60"/>
        <v>18.98988382302722</v>
      </c>
      <c r="AQ828" s="324">
        <v>782</v>
      </c>
      <c r="AR828" s="443">
        <f t="shared" si="62"/>
        <v>0.391</v>
      </c>
      <c r="AS828" s="444">
        <f t="shared" si="63"/>
        <v>1.859888382302722</v>
      </c>
      <c r="AT828" s="329">
        <f t="shared" si="64"/>
        <v>18.59888382302722</v>
      </c>
      <c r="AU828" s="329">
        <f t="shared" si="61"/>
        <v>18.98988382302722</v>
      </c>
    </row>
    <row r="829" spans="42:47" ht="12.75">
      <c r="AP829" s="329">
        <f t="shared" si="60"/>
        <v>19.366106259858334</v>
      </c>
      <c r="AQ829" s="324">
        <v>783</v>
      </c>
      <c r="AR829" s="443">
        <f t="shared" si="62"/>
        <v>0.3915</v>
      </c>
      <c r="AS829" s="444">
        <f t="shared" si="63"/>
        <v>1.8974606259858333</v>
      </c>
      <c r="AT829" s="329">
        <f t="shared" si="64"/>
        <v>18.974606259858334</v>
      </c>
      <c r="AU829" s="329">
        <f t="shared" si="61"/>
        <v>19.366106259858334</v>
      </c>
    </row>
    <row r="830" spans="42:47" ht="12.75">
      <c r="AP830" s="329">
        <f aca="true" t="shared" si="65" ref="AP830:AP893">AU830</f>
        <v>19.74991879339155</v>
      </c>
      <c r="AQ830" s="324">
        <v>784</v>
      </c>
      <c r="AR830" s="443">
        <f t="shared" si="62"/>
        <v>0.392</v>
      </c>
      <c r="AS830" s="444">
        <f t="shared" si="63"/>
        <v>1.935791879339155</v>
      </c>
      <c r="AT830" s="329">
        <f t="shared" si="64"/>
        <v>19.35791879339155</v>
      </c>
      <c r="AU830" s="329">
        <f aca="true" t="shared" si="66" ref="AU830:AU893">AR830+AT830</f>
        <v>19.74991879339155</v>
      </c>
    </row>
    <row r="831" spans="42:47" ht="12.75">
      <c r="AP831" s="329">
        <f t="shared" si="65"/>
        <v>20.14147475375123</v>
      </c>
      <c r="AQ831" s="324">
        <v>785</v>
      </c>
      <c r="AR831" s="443">
        <f t="shared" si="62"/>
        <v>0.3925</v>
      </c>
      <c r="AS831" s="444">
        <f t="shared" si="63"/>
        <v>1.974897475375123</v>
      </c>
      <c r="AT831" s="329">
        <f t="shared" si="64"/>
        <v>19.74897475375123</v>
      </c>
      <c r="AU831" s="329">
        <f t="shared" si="66"/>
        <v>20.14147475375123</v>
      </c>
    </row>
    <row r="832" spans="42:47" ht="12.75">
      <c r="AP832" s="329">
        <f t="shared" si="65"/>
        <v>20.540930568535586</v>
      </c>
      <c r="AQ832" s="324">
        <v>786</v>
      </c>
      <c r="AR832" s="443">
        <f t="shared" si="62"/>
        <v>0.393</v>
      </c>
      <c r="AS832" s="444">
        <f t="shared" si="63"/>
        <v>2.0147930568535584</v>
      </c>
      <c r="AT832" s="329">
        <f t="shared" si="64"/>
        <v>20.147930568535585</v>
      </c>
      <c r="AU832" s="329">
        <f t="shared" si="66"/>
        <v>20.540930568535586</v>
      </c>
    </row>
    <row r="833" spans="42:47" ht="12.75">
      <c r="AP833" s="329">
        <f t="shared" si="65"/>
        <v>20.94844582539005</v>
      </c>
      <c r="AQ833" s="324">
        <v>787</v>
      </c>
      <c r="AR833" s="443">
        <f t="shared" si="62"/>
        <v>0.3935</v>
      </c>
      <c r="AS833" s="444">
        <f t="shared" si="63"/>
        <v>2.055494582539005</v>
      </c>
      <c r="AT833" s="329">
        <f t="shared" si="64"/>
        <v>20.55494582539005</v>
      </c>
      <c r="AU833" s="329">
        <f t="shared" si="66"/>
        <v>20.94844582539005</v>
      </c>
    </row>
    <row r="834" spans="42:47" ht="12.75">
      <c r="AP834" s="329">
        <f t="shared" si="65"/>
        <v>21.36418333584435</v>
      </c>
      <c r="AQ834" s="324">
        <v>788</v>
      </c>
      <c r="AR834" s="443">
        <f t="shared" si="62"/>
        <v>0.394</v>
      </c>
      <c r="AS834" s="444">
        <f t="shared" si="63"/>
        <v>2.097018333584435</v>
      </c>
      <c r="AT834" s="329">
        <f t="shared" si="64"/>
        <v>20.97018333584435</v>
      </c>
      <c r="AU834" s="329">
        <f t="shared" si="66"/>
        <v>21.36418333584435</v>
      </c>
    </row>
    <row r="835" spans="42:47" ht="12.75">
      <c r="AP835" s="329">
        <f t="shared" si="65"/>
        <v>21.78830920043916</v>
      </c>
      <c r="AQ835" s="324">
        <v>789</v>
      </c>
      <c r="AR835" s="443">
        <f t="shared" si="62"/>
        <v>0.3945</v>
      </c>
      <c r="AS835" s="444">
        <f t="shared" si="63"/>
        <v>2.139380920043916</v>
      </c>
      <c r="AT835" s="329">
        <f t="shared" si="64"/>
        <v>21.393809200439158</v>
      </c>
      <c r="AU835" s="329">
        <f t="shared" si="66"/>
        <v>21.78830920043916</v>
      </c>
    </row>
    <row r="836" spans="42:47" ht="12.75">
      <c r="AP836" s="329">
        <f t="shared" si="65"/>
        <v>22.22099287516878</v>
      </c>
      <c r="AQ836" s="324">
        <v>790</v>
      </c>
      <c r="AR836" s="443">
        <f t="shared" si="62"/>
        <v>0.395</v>
      </c>
      <c r="AS836" s="444">
        <f t="shared" si="63"/>
        <v>2.182599287516878</v>
      </c>
      <c r="AT836" s="329">
        <f t="shared" si="64"/>
        <v>21.82599287516878</v>
      </c>
      <c r="AU836" s="329">
        <f t="shared" si="66"/>
        <v>22.22099287516878</v>
      </c>
    </row>
    <row r="837" spans="42:47" ht="12.75">
      <c r="AP837" s="329">
        <f t="shared" si="65"/>
        <v>22.662407239265622</v>
      </c>
      <c r="AQ837" s="324">
        <v>791</v>
      </c>
      <c r="AR837" s="443">
        <f t="shared" si="62"/>
        <v>0.3955</v>
      </c>
      <c r="AS837" s="444">
        <f t="shared" si="63"/>
        <v>2.2266907239265623</v>
      </c>
      <c r="AT837" s="329">
        <f t="shared" si="64"/>
        <v>22.266907239265624</v>
      </c>
      <c r="AU837" s="329">
        <f t="shared" si="66"/>
        <v>22.662407239265622</v>
      </c>
    </row>
    <row r="838" spans="42:47" ht="12.75">
      <c r="AP838" s="329">
        <f t="shared" si="65"/>
        <v>23.11272866435427</v>
      </c>
      <c r="AQ838" s="324">
        <v>792</v>
      </c>
      <c r="AR838" s="443">
        <f t="shared" si="62"/>
        <v>0.396</v>
      </c>
      <c r="AS838" s="444">
        <f t="shared" si="63"/>
        <v>2.271672866435427</v>
      </c>
      <c r="AT838" s="329">
        <f t="shared" si="64"/>
        <v>22.71672866435427</v>
      </c>
      <c r="AU838" s="329">
        <f t="shared" si="66"/>
        <v>23.11272866435427</v>
      </c>
    </row>
    <row r="839" spans="42:47" ht="12.75">
      <c r="AP839" s="329">
        <f t="shared" si="65"/>
        <v>23.57213708500249</v>
      </c>
      <c r="AQ839" s="324">
        <v>793</v>
      </c>
      <c r="AR839" s="443">
        <f t="shared" si="62"/>
        <v>0.3965</v>
      </c>
      <c r="AS839" s="444">
        <f t="shared" si="63"/>
        <v>2.317563708500249</v>
      </c>
      <c r="AT839" s="329">
        <f t="shared" si="64"/>
        <v>23.17563708500249</v>
      </c>
      <c r="AU839" s="329">
        <f t="shared" si="66"/>
        <v>23.57213708500249</v>
      </c>
    </row>
    <row r="840" spans="42:47" ht="12.75">
      <c r="AP840" s="329">
        <f t="shared" si="65"/>
        <v>24.04081607069733</v>
      </c>
      <c r="AQ840" s="324">
        <v>794</v>
      </c>
      <c r="AR840" s="443">
        <f t="shared" si="62"/>
        <v>0.397</v>
      </c>
      <c r="AS840" s="444">
        <f t="shared" si="63"/>
        <v>2.364381607069733</v>
      </c>
      <c r="AT840" s="329">
        <f t="shared" si="64"/>
        <v>23.64381607069733</v>
      </c>
      <c r="AU840" s="329">
        <f t="shared" si="66"/>
        <v>24.04081607069733</v>
      </c>
    </row>
    <row r="841" spans="42:47" ht="12.75">
      <c r="AP841" s="329">
        <f t="shared" si="65"/>
        <v>24.51895289927557</v>
      </c>
      <c r="AQ841" s="324">
        <v>795</v>
      </c>
      <c r="AR841" s="443">
        <f t="shared" si="62"/>
        <v>0.3975</v>
      </c>
      <c r="AS841" s="444">
        <f t="shared" si="63"/>
        <v>2.412145289927557</v>
      </c>
      <c r="AT841" s="329">
        <f t="shared" si="64"/>
        <v>24.121452899275567</v>
      </c>
      <c r="AU841" s="329">
        <f t="shared" si="66"/>
        <v>24.51895289927557</v>
      </c>
    </row>
    <row r="842" spans="42:47" ht="12.75">
      <c r="AP842" s="329">
        <f t="shared" si="65"/>
        <v>25.006738631837262</v>
      </c>
      <c r="AQ842" s="324">
        <v>796</v>
      </c>
      <c r="AR842" s="443">
        <f t="shared" si="62"/>
        <v>0.398</v>
      </c>
      <c r="AS842" s="444">
        <f t="shared" si="63"/>
        <v>2.460873863183726</v>
      </c>
      <c r="AT842" s="329">
        <f t="shared" si="64"/>
        <v>24.608738631837262</v>
      </c>
      <c r="AU842" s="329">
        <f t="shared" si="66"/>
        <v>25.006738631837262</v>
      </c>
    </row>
    <row r="843" spans="42:47" ht="12.75">
      <c r="AP843" s="329">
        <f t="shared" si="65"/>
        <v>25.504368189172578</v>
      </c>
      <c r="AQ843" s="324">
        <v>797</v>
      </c>
      <c r="AR843" s="443">
        <f t="shared" si="62"/>
        <v>0.3985</v>
      </c>
      <c r="AS843" s="444">
        <f t="shared" si="63"/>
        <v>2.510586818917258</v>
      </c>
      <c r="AT843" s="329">
        <f t="shared" si="64"/>
        <v>25.10586818917258</v>
      </c>
      <c r="AU843" s="329">
        <f t="shared" si="66"/>
        <v>25.504368189172578</v>
      </c>
    </row>
    <row r="844" spans="42:47" ht="12.75">
      <c r="AP844" s="329">
        <f t="shared" si="65"/>
        <v>26.012040429732973</v>
      </c>
      <c r="AQ844" s="324">
        <v>798</v>
      </c>
      <c r="AR844" s="443">
        <f t="shared" si="62"/>
        <v>0.399</v>
      </c>
      <c r="AS844" s="444">
        <f t="shared" si="63"/>
        <v>2.561304042973297</v>
      </c>
      <c r="AT844" s="329">
        <f t="shared" si="64"/>
        <v>25.613040429732973</v>
      </c>
      <c r="AU844" s="329">
        <f t="shared" si="66"/>
        <v>26.012040429732973</v>
      </c>
    </row>
    <row r="845" spans="42:47" ht="12.75">
      <c r="AP845" s="329">
        <f t="shared" si="65"/>
        <v>26.52995822917706</v>
      </c>
      <c r="AQ845" s="324">
        <v>799</v>
      </c>
      <c r="AR845" s="443">
        <f t="shared" si="62"/>
        <v>0.3995</v>
      </c>
      <c r="AS845" s="444">
        <f t="shared" si="63"/>
        <v>2.613045822917706</v>
      </c>
      <c r="AT845" s="329">
        <f t="shared" si="64"/>
        <v>26.13045822917706</v>
      </c>
      <c r="AU845" s="329">
        <f t="shared" si="66"/>
        <v>26.52995822917706</v>
      </c>
    </row>
    <row r="846" spans="42:47" ht="12.75">
      <c r="AP846" s="329">
        <f t="shared" si="65"/>
        <v>27.058328561523613</v>
      </c>
      <c r="AQ846" s="324">
        <v>800</v>
      </c>
      <c r="AR846" s="443">
        <f t="shared" si="62"/>
        <v>0.4</v>
      </c>
      <c r="AS846" s="444">
        <f t="shared" si="63"/>
        <v>2.6658328561523614</v>
      </c>
      <c r="AT846" s="329">
        <f t="shared" si="64"/>
        <v>26.658328561523614</v>
      </c>
      <c r="AU846" s="329">
        <f t="shared" si="66"/>
        <v>27.058328561523613</v>
      </c>
    </row>
    <row r="847" spans="42:47" ht="12.75">
      <c r="AP847" s="329">
        <f t="shared" si="65"/>
        <v>27.59736258194394</v>
      </c>
      <c r="AQ847" s="324">
        <v>801</v>
      </c>
      <c r="AR847" s="443">
        <f t="shared" si="62"/>
        <v>0.4005</v>
      </c>
      <c r="AS847" s="444">
        <f t="shared" si="63"/>
        <v>2.719686258194394</v>
      </c>
      <c r="AT847" s="329">
        <f t="shared" si="64"/>
        <v>27.19686258194394</v>
      </c>
      <c r="AU847" s="329">
        <f t="shared" si="66"/>
        <v>27.59736258194394</v>
      </c>
    </row>
    <row r="848" spans="42:47" ht="12.75">
      <c r="AP848" s="329">
        <f t="shared" si="65"/>
        <v>28.147275711226747</v>
      </c>
      <c r="AQ848" s="324">
        <v>802</v>
      </c>
      <c r="AR848" s="443">
        <f t="shared" si="62"/>
        <v>0.401</v>
      </c>
      <c r="AS848" s="444">
        <f t="shared" si="63"/>
        <v>2.7746275711226747</v>
      </c>
      <c r="AT848" s="329">
        <f t="shared" si="64"/>
        <v>27.746275711226748</v>
      </c>
      <c r="AU848" s="329">
        <f t="shared" si="66"/>
        <v>28.147275711226747</v>
      </c>
    </row>
    <row r="849" spans="42:47" ht="12.75">
      <c r="AP849" s="329">
        <f t="shared" si="65"/>
        <v>28.708287721949464</v>
      </c>
      <c r="AQ849" s="324">
        <v>803</v>
      </c>
      <c r="AR849" s="443">
        <f t="shared" si="62"/>
        <v>0.4015</v>
      </c>
      <c r="AS849" s="444">
        <f t="shared" si="63"/>
        <v>2.8306787721949465</v>
      </c>
      <c r="AT849" s="329">
        <f t="shared" si="64"/>
        <v>28.306787721949465</v>
      </c>
      <c r="AU849" s="329">
        <f t="shared" si="66"/>
        <v>28.708287721949464</v>
      </c>
    </row>
    <row r="850" spans="42:47" ht="12.75">
      <c r="AP850" s="329">
        <f t="shared" si="65"/>
        <v>29.280622826389774</v>
      </c>
      <c r="AQ850" s="324">
        <v>804</v>
      </c>
      <c r="AR850" s="443">
        <f t="shared" si="62"/>
        <v>0.402</v>
      </c>
      <c r="AS850" s="444">
        <f t="shared" si="63"/>
        <v>2.8878622826389773</v>
      </c>
      <c r="AT850" s="329">
        <f t="shared" si="64"/>
        <v>28.878622826389773</v>
      </c>
      <c r="AU850" s="329">
        <f t="shared" si="66"/>
        <v>29.280622826389774</v>
      </c>
    </row>
    <row r="851" spans="42:47" ht="12.75">
      <c r="AP851" s="329">
        <f t="shared" si="65"/>
        <v>29.864509766214116</v>
      </c>
      <c r="AQ851" s="324">
        <v>805</v>
      </c>
      <c r="AR851" s="443">
        <f t="shared" si="62"/>
        <v>0.4025</v>
      </c>
      <c r="AS851" s="444">
        <f t="shared" si="63"/>
        <v>2.9462009766214114</v>
      </c>
      <c r="AT851" s="329">
        <f t="shared" si="64"/>
        <v>29.462009766214116</v>
      </c>
      <c r="AU851" s="329">
        <f t="shared" si="66"/>
        <v>29.864509766214116</v>
      </c>
    </row>
    <row r="852" spans="42:47" ht="12.75">
      <c r="AP852" s="329">
        <f t="shared" si="65"/>
        <v>30.46018190397701</v>
      </c>
      <c r="AQ852" s="324">
        <v>806</v>
      </c>
      <c r="AR852" s="443">
        <f t="shared" si="62"/>
        <v>0.403</v>
      </c>
      <c r="AS852" s="444">
        <f t="shared" si="63"/>
        <v>3.005718190397701</v>
      </c>
      <c r="AT852" s="329">
        <f t="shared" si="64"/>
        <v>30.05718190397701</v>
      </c>
      <c r="AU852" s="329">
        <f t="shared" si="66"/>
        <v>30.46018190397701</v>
      </c>
    </row>
    <row r="853" spans="42:47" ht="12.75">
      <c r="AP853" s="329">
        <f t="shared" si="65"/>
        <v>31.067877316469307</v>
      </c>
      <c r="AQ853" s="324">
        <v>807</v>
      </c>
      <c r="AR853" s="443">
        <f t="shared" si="62"/>
        <v>0.4035</v>
      </c>
      <c r="AS853" s="444">
        <f t="shared" si="63"/>
        <v>3.0664377316469307</v>
      </c>
      <c r="AT853" s="329">
        <f t="shared" si="64"/>
        <v>30.664377316469306</v>
      </c>
      <c r="AU853" s="329">
        <f t="shared" si="66"/>
        <v>31.067877316469307</v>
      </c>
    </row>
    <row r="854" spans="42:47" ht="12.75">
      <c r="AP854" s="329">
        <f t="shared" si="65"/>
        <v>31.68783888995205</v>
      </c>
      <c r="AQ854" s="324">
        <v>808</v>
      </c>
      <c r="AR854" s="443">
        <f t="shared" si="62"/>
        <v>0.404</v>
      </c>
      <c r="AS854" s="444">
        <f t="shared" si="63"/>
        <v>3.128383888995205</v>
      </c>
      <c r="AT854" s="329">
        <f t="shared" si="64"/>
        <v>31.28383888995205</v>
      </c>
      <c r="AU854" s="329">
        <f t="shared" si="66"/>
        <v>31.68783888995205</v>
      </c>
    </row>
    <row r="855" spans="42:47" ht="12.75">
      <c r="AP855" s="329">
        <f t="shared" si="65"/>
        <v>32.32031441731422</v>
      </c>
      <c r="AQ855" s="324">
        <v>809</v>
      </c>
      <c r="AR855" s="443">
        <f t="shared" si="62"/>
        <v>0.4045</v>
      </c>
      <c r="AS855" s="444">
        <f t="shared" si="63"/>
        <v>3.1915814417314223</v>
      </c>
      <c r="AT855" s="329">
        <f t="shared" si="64"/>
        <v>31.915814417314223</v>
      </c>
      <c r="AU855" s="329">
        <f t="shared" si="66"/>
        <v>32.32031441731422</v>
      </c>
    </row>
    <row r="856" spans="42:47" ht="12.75">
      <c r="AP856" s="329">
        <f t="shared" si="65"/>
        <v>32.96555669719335</v>
      </c>
      <c r="AQ856" s="324">
        <v>810</v>
      </c>
      <c r="AR856" s="443">
        <f t="shared" si="62"/>
        <v>0.405</v>
      </c>
      <c r="AS856" s="444">
        <f t="shared" si="63"/>
        <v>3.2560556697193346</v>
      </c>
      <c r="AT856" s="329">
        <f t="shared" si="64"/>
        <v>32.56055669719335</v>
      </c>
      <c r="AU856" s="329">
        <f t="shared" si="66"/>
        <v>32.96555669719335</v>
      </c>
    </row>
    <row r="857" spans="42:47" ht="12.75">
      <c r="AP857" s="329">
        <f t="shared" si="65"/>
        <v>33.62382363509782</v>
      </c>
      <c r="AQ857" s="324">
        <v>811</v>
      </c>
      <c r="AR857" s="443">
        <f t="shared" si="62"/>
        <v>0.4055</v>
      </c>
      <c r="AS857" s="444">
        <f t="shared" si="63"/>
        <v>3.3218323635097815</v>
      </c>
      <c r="AT857" s="329">
        <f t="shared" si="64"/>
        <v>33.21832363509782</v>
      </c>
      <c r="AU857" s="329">
        <f t="shared" si="66"/>
        <v>33.62382363509782</v>
      </c>
    </row>
    <row r="858" spans="42:47" ht="12.75">
      <c r="AP858" s="329">
        <f t="shared" si="65"/>
        <v>34.29537834657325</v>
      </c>
      <c r="AQ858" s="324">
        <v>812</v>
      </c>
      <c r="AR858" s="443">
        <f t="shared" si="62"/>
        <v>0.406</v>
      </c>
      <c r="AS858" s="444">
        <f t="shared" si="63"/>
        <v>3.388937834657325</v>
      </c>
      <c r="AT858" s="329">
        <f t="shared" si="64"/>
        <v>33.88937834657325</v>
      </c>
      <c r="AU858" s="329">
        <f t="shared" si="66"/>
        <v>34.29537834657325</v>
      </c>
    </row>
    <row r="859" spans="42:47" ht="12.75">
      <c r="AP859" s="329">
        <f t="shared" si="65"/>
        <v>34.98048926245176</v>
      </c>
      <c r="AQ859" s="324">
        <v>813</v>
      </c>
      <c r="AR859" s="443">
        <f t="shared" si="62"/>
        <v>0.40650000000000003</v>
      </c>
      <c r="AS859" s="444">
        <f t="shared" si="63"/>
        <v>3.457398926245176</v>
      </c>
      <c r="AT859" s="329">
        <f t="shared" si="64"/>
        <v>34.57398926245176</v>
      </c>
      <c r="AU859" s="329">
        <f t="shared" si="66"/>
        <v>34.98048926245176</v>
      </c>
    </row>
    <row r="860" spans="42:47" ht="12.75">
      <c r="AP860" s="329">
        <f t="shared" si="65"/>
        <v>35.67943023622796</v>
      </c>
      <c r="AQ860" s="324">
        <v>814</v>
      </c>
      <c r="AR860" s="443">
        <f t="shared" si="62"/>
        <v>0.40700000000000003</v>
      </c>
      <c r="AS860" s="444">
        <f t="shared" si="63"/>
        <v>3.5272430236227956</v>
      </c>
      <c r="AT860" s="329">
        <f t="shared" si="64"/>
        <v>35.272430236227954</v>
      </c>
      <c r="AU860" s="329">
        <f t="shared" si="66"/>
        <v>35.67943023622796</v>
      </c>
    </row>
    <row r="861" spans="42:47" ht="12.75">
      <c r="AP861" s="329">
        <f t="shared" si="65"/>
        <v>36.39248065360402</v>
      </c>
      <c r="AQ861" s="324">
        <v>815</v>
      </c>
      <c r="AR861" s="443">
        <f t="shared" si="62"/>
        <v>0.40750000000000003</v>
      </c>
      <c r="AS861" s="444">
        <f t="shared" si="63"/>
        <v>3.598498065360402</v>
      </c>
      <c r="AT861" s="329">
        <f t="shared" si="64"/>
        <v>35.98498065360402</v>
      </c>
      <c r="AU861" s="329">
        <f t="shared" si="66"/>
        <v>36.39248065360402</v>
      </c>
    </row>
    <row r="862" spans="42:47" ht="12.75">
      <c r="AP862" s="329">
        <f t="shared" si="65"/>
        <v>37.119925544247714</v>
      </c>
      <c r="AQ862" s="324">
        <v>816</v>
      </c>
      <c r="AR862" s="443">
        <f t="shared" si="62"/>
        <v>0.40800000000000003</v>
      </c>
      <c r="AS862" s="444">
        <f t="shared" si="63"/>
        <v>3.6711925544247714</v>
      </c>
      <c r="AT862" s="329">
        <f t="shared" si="64"/>
        <v>36.71192554424771</v>
      </c>
      <c r="AU862" s="329">
        <f t="shared" si="66"/>
        <v>37.119925544247714</v>
      </c>
    </row>
    <row r="863" spans="42:47" ht="12.75">
      <c r="AP863" s="329">
        <f t="shared" si="65"/>
        <v>37.862055695808</v>
      </c>
      <c r="AQ863" s="324">
        <v>817</v>
      </c>
      <c r="AR863" s="443">
        <f t="shared" si="62"/>
        <v>0.40850000000000003</v>
      </c>
      <c r="AS863" s="444">
        <f t="shared" si="63"/>
        <v>3.7453555695808007</v>
      </c>
      <c r="AT863" s="329">
        <f t="shared" si="64"/>
        <v>37.45355569580801</v>
      </c>
      <c r="AU863" s="329">
        <f t="shared" si="66"/>
        <v>37.862055695808</v>
      </c>
    </row>
    <row r="864" spans="42:47" ht="12.75">
      <c r="AP864" s="329">
        <f t="shared" si="65"/>
        <v>38.619167770234064</v>
      </c>
      <c r="AQ864" s="324">
        <v>818</v>
      </c>
      <c r="AR864" s="443">
        <f t="shared" si="62"/>
        <v>0.40900000000000003</v>
      </c>
      <c r="AS864" s="444">
        <f t="shared" si="63"/>
        <v>3.8210167770234067</v>
      </c>
      <c r="AT864" s="329">
        <f t="shared" si="64"/>
        <v>38.210167770234065</v>
      </c>
      <c r="AU864" s="329">
        <f t="shared" si="66"/>
        <v>38.619167770234064</v>
      </c>
    </row>
    <row r="865" spans="42:47" ht="12.75">
      <c r="AP865" s="329">
        <f t="shared" si="65"/>
        <v>39.39156442244409</v>
      </c>
      <c r="AQ865" s="324">
        <v>819</v>
      </c>
      <c r="AR865" s="443">
        <f t="shared" si="62"/>
        <v>0.40950000000000003</v>
      </c>
      <c r="AS865" s="444">
        <f t="shared" si="63"/>
        <v>3.898206442244409</v>
      </c>
      <c r="AT865" s="329">
        <f t="shared" si="64"/>
        <v>38.98206442244409</v>
      </c>
      <c r="AU865" s="329">
        <f t="shared" si="66"/>
        <v>39.39156442244409</v>
      </c>
    </row>
    <row r="866" spans="42:47" ht="12.75">
      <c r="AP866" s="329">
        <f t="shared" si="65"/>
        <v>40.17955442139078</v>
      </c>
      <c r="AQ866" s="324">
        <v>820</v>
      </c>
      <c r="AR866" s="443">
        <f t="shared" si="62"/>
        <v>0.41000000000000003</v>
      </c>
      <c r="AS866" s="444">
        <f t="shared" si="63"/>
        <v>3.9769554421390785</v>
      </c>
      <c r="AT866" s="329">
        <f t="shared" si="64"/>
        <v>39.76955442139079</v>
      </c>
      <c r="AU866" s="329">
        <f t="shared" si="66"/>
        <v>40.17955442139078</v>
      </c>
    </row>
    <row r="867" spans="42:47" ht="12.75">
      <c r="AP867" s="329">
        <f t="shared" si="65"/>
        <v>40.98345277357387</v>
      </c>
      <c r="AQ867" s="324">
        <v>821</v>
      </c>
      <c r="AR867" s="443">
        <f t="shared" si="62"/>
        <v>0.41050000000000003</v>
      </c>
      <c r="AS867" s="444">
        <f t="shared" si="63"/>
        <v>4.057295277357388</v>
      </c>
      <c r="AT867" s="329">
        <f t="shared" si="64"/>
        <v>40.572952773573874</v>
      </c>
      <c r="AU867" s="329">
        <f t="shared" si="66"/>
        <v>40.98345277357387</v>
      </c>
    </row>
    <row r="868" spans="42:47" ht="12.75">
      <c r="AP868" s="329">
        <f t="shared" si="65"/>
        <v>41.803580849046355</v>
      </c>
      <c r="AQ868" s="324">
        <v>822</v>
      </c>
      <c r="AR868" s="443">
        <f t="shared" si="62"/>
        <v>0.41100000000000003</v>
      </c>
      <c r="AS868" s="444">
        <f t="shared" si="63"/>
        <v>4.139258084904635</v>
      </c>
      <c r="AT868" s="329">
        <f t="shared" si="64"/>
        <v>41.392580849046354</v>
      </c>
      <c r="AU868" s="329">
        <f t="shared" si="66"/>
        <v>41.803580849046355</v>
      </c>
    </row>
    <row r="869" spans="42:47" ht="12.75">
      <c r="AP869" s="329">
        <f t="shared" si="65"/>
        <v>42.640266509966914</v>
      </c>
      <c r="AQ869" s="324">
        <v>823</v>
      </c>
      <c r="AR869" s="443">
        <f t="shared" si="62"/>
        <v>0.41150000000000003</v>
      </c>
      <c r="AS869" s="444">
        <f t="shared" si="63"/>
        <v>4.2228766509966915</v>
      </c>
      <c r="AT869" s="329">
        <f t="shared" si="64"/>
        <v>42.22876650996692</v>
      </c>
      <c r="AU869" s="329">
        <f t="shared" si="66"/>
        <v>42.640266509966914</v>
      </c>
    </row>
    <row r="870" spans="42:47" ht="12.75">
      <c r="AP870" s="329">
        <f t="shared" si="65"/>
        <v>43.49384424174924</v>
      </c>
      <c r="AQ870" s="324">
        <v>824</v>
      </c>
      <c r="AR870" s="443">
        <f t="shared" si="62"/>
        <v>0.41200000000000003</v>
      </c>
      <c r="AS870" s="444">
        <f t="shared" si="63"/>
        <v>4.308184424174923</v>
      </c>
      <c r="AT870" s="329">
        <f t="shared" si="64"/>
        <v>43.08184424174924</v>
      </c>
      <c r="AU870" s="329">
        <f t="shared" si="66"/>
        <v>43.49384424174924</v>
      </c>
    </row>
    <row r="871" spans="42:47" ht="12.75">
      <c r="AP871" s="329">
        <f t="shared" si="65"/>
        <v>44.364655286860554</v>
      </c>
      <c r="AQ871" s="324">
        <v>825</v>
      </c>
      <c r="AR871" s="443">
        <f t="shared" si="62"/>
        <v>0.41250000000000003</v>
      </c>
      <c r="AS871" s="444">
        <f t="shared" si="63"/>
        <v>4.395215528686055</v>
      </c>
      <c r="AT871" s="329">
        <f t="shared" si="64"/>
        <v>43.95215528686055</v>
      </c>
      <c r="AU871" s="329">
        <f t="shared" si="66"/>
        <v>44.364655286860554</v>
      </c>
    </row>
    <row r="872" spans="42:47" ht="12.75">
      <c r="AP872" s="329">
        <f t="shared" si="65"/>
        <v>45.253047781323346</v>
      </c>
      <c r="AQ872" s="324">
        <v>826</v>
      </c>
      <c r="AR872" s="443">
        <f t="shared" si="62"/>
        <v>0.41300000000000003</v>
      </c>
      <c r="AS872" s="444">
        <f t="shared" si="63"/>
        <v>4.484004778132335</v>
      </c>
      <c r="AT872" s="329">
        <f t="shared" si="64"/>
        <v>44.84004778132335</v>
      </c>
      <c r="AU872" s="329">
        <f t="shared" si="66"/>
        <v>45.253047781323346</v>
      </c>
    </row>
    <row r="873" spans="42:47" ht="12.75">
      <c r="AP873" s="329">
        <f t="shared" si="65"/>
        <v>46.15937689397384</v>
      </c>
      <c r="AQ873" s="324">
        <v>827</v>
      </c>
      <c r="AR873" s="443">
        <f t="shared" si="62"/>
        <v>0.41350000000000003</v>
      </c>
      <c r="AS873" s="444">
        <f t="shared" si="63"/>
        <v>4.574587689397385</v>
      </c>
      <c r="AT873" s="329">
        <f t="shared" si="64"/>
        <v>45.74587689397384</v>
      </c>
      <c r="AU873" s="329">
        <f t="shared" si="66"/>
        <v>46.15937689397384</v>
      </c>
    </row>
    <row r="874" spans="42:47" ht="12.75">
      <c r="AP874" s="329">
        <f t="shared" si="65"/>
        <v>47.08400496853512</v>
      </c>
      <c r="AQ874" s="324">
        <v>828</v>
      </c>
      <c r="AR874" s="443">
        <f t="shared" si="62"/>
        <v>0.41400000000000003</v>
      </c>
      <c r="AS874" s="444">
        <f t="shared" si="63"/>
        <v>4.667000496853512</v>
      </c>
      <c r="AT874" s="329">
        <f t="shared" si="64"/>
        <v>46.67000496853512</v>
      </c>
      <c r="AU874" s="329">
        <f t="shared" si="66"/>
        <v>47.08400496853512</v>
      </c>
    </row>
    <row r="875" spans="42:47" ht="12.75">
      <c r="AP875" s="329">
        <f t="shared" si="65"/>
        <v>48.027301668558884</v>
      </c>
      <c r="AQ875" s="324">
        <v>829</v>
      </c>
      <c r="AR875" s="443">
        <f t="shared" si="62"/>
        <v>0.41450000000000004</v>
      </c>
      <c r="AS875" s="444">
        <f t="shared" si="63"/>
        <v>4.761280166855888</v>
      </c>
      <c r="AT875" s="329">
        <f t="shared" si="64"/>
        <v>47.61280166855889</v>
      </c>
      <c r="AU875" s="329">
        <f t="shared" si="66"/>
        <v>48.027301668558884</v>
      </c>
    </row>
    <row r="876" spans="42:47" ht="12.75">
      <c r="AP876" s="329">
        <f t="shared" si="65"/>
        <v>48.98964412529593</v>
      </c>
      <c r="AQ876" s="324">
        <v>830</v>
      </c>
      <c r="AR876" s="443">
        <f t="shared" si="62"/>
        <v>0.41500000000000004</v>
      </c>
      <c r="AS876" s="444">
        <f t="shared" si="63"/>
        <v>4.857464412529593</v>
      </c>
      <c r="AT876" s="329">
        <f t="shared" si="64"/>
        <v>48.57464412529593</v>
      </c>
      <c r="AU876" s="329">
        <f t="shared" si="66"/>
        <v>48.98964412529593</v>
      </c>
    </row>
    <row r="877" spans="42:47" ht="12.75">
      <c r="AP877" s="329">
        <f t="shared" si="65"/>
        <v>49.971417088553686</v>
      </c>
      <c r="AQ877" s="324">
        <v>831</v>
      </c>
      <c r="AR877" s="443">
        <f t="shared" si="62"/>
        <v>0.41550000000000004</v>
      </c>
      <c r="AS877" s="444">
        <f t="shared" si="63"/>
        <v>4.955591708855368</v>
      </c>
      <c r="AT877" s="329">
        <f t="shared" si="64"/>
        <v>49.555917088553684</v>
      </c>
      <c r="AU877" s="329">
        <f t="shared" si="66"/>
        <v>49.971417088553686</v>
      </c>
    </row>
    <row r="878" spans="42:47" ht="12.75">
      <c r="AP878" s="329">
        <f t="shared" si="65"/>
        <v>50.97301308060128</v>
      </c>
      <c r="AQ878" s="324">
        <v>832</v>
      </c>
      <c r="AR878" s="443">
        <f aca="true" t="shared" si="67" ref="AR878:AR941">AQ878*$AQ$44</f>
        <v>0.41600000000000004</v>
      </c>
      <c r="AS878" s="444">
        <f aca="true" t="shared" si="68" ref="AS878:AS941">IF($AS$28=1,0,$AS$36*(EXP($AS$37*AR878)-1))</f>
        <v>5.055701308060128</v>
      </c>
      <c r="AT878" s="329">
        <f aca="true" t="shared" si="69" ref="AT878:AT941">AS878*$AS$44</f>
        <v>50.55701308060128</v>
      </c>
      <c r="AU878" s="329">
        <f t="shared" si="66"/>
        <v>50.97301308060128</v>
      </c>
    </row>
    <row r="879" spans="42:47" ht="12.75">
      <c r="AP879" s="329">
        <f t="shared" si="65"/>
        <v>51.99483255318364</v>
      </c>
      <c r="AQ879" s="324">
        <v>833</v>
      </c>
      <c r="AR879" s="443">
        <f t="shared" si="67"/>
        <v>0.4165</v>
      </c>
      <c r="AS879" s="444">
        <f t="shared" si="68"/>
        <v>5.157833255318364</v>
      </c>
      <c r="AT879" s="329">
        <f t="shared" si="69"/>
        <v>51.57833255318364</v>
      </c>
      <c r="AU879" s="329">
        <f t="shared" si="66"/>
        <v>51.99483255318364</v>
      </c>
    </row>
    <row r="880" spans="42:47" ht="12.75">
      <c r="AP880" s="329">
        <f t="shared" si="65"/>
        <v>53.037284047707594</v>
      </c>
      <c r="AQ880" s="324">
        <v>834</v>
      </c>
      <c r="AR880" s="443">
        <f t="shared" si="67"/>
        <v>0.417</v>
      </c>
      <c r="AS880" s="444">
        <f t="shared" si="68"/>
        <v>5.262028404770759</v>
      </c>
      <c r="AT880" s="329">
        <f t="shared" si="69"/>
        <v>52.62028404770759</v>
      </c>
      <c r="AU880" s="329">
        <f t="shared" si="66"/>
        <v>53.037284047707594</v>
      </c>
    </row>
    <row r="881" spans="42:47" ht="12.75">
      <c r="AP881" s="329">
        <f t="shared" si="65"/>
        <v>54.1007843586638</v>
      </c>
      <c r="AQ881" s="324">
        <v>835</v>
      </c>
      <c r="AR881" s="443">
        <f t="shared" si="67"/>
        <v>0.4175</v>
      </c>
      <c r="AS881" s="444">
        <f t="shared" si="68"/>
        <v>5.36832843586638</v>
      </c>
      <c r="AT881" s="329">
        <f t="shared" si="69"/>
        <v>53.683284358663805</v>
      </c>
      <c r="AU881" s="329">
        <f t="shared" si="66"/>
        <v>54.1007843586638</v>
      </c>
    </row>
    <row r="882" spans="42:47" ht="12.75">
      <c r="AP882" s="329">
        <f t="shared" si="65"/>
        <v>55.185758700350185</v>
      </c>
      <c r="AQ882" s="324">
        <v>836</v>
      </c>
      <c r="AR882" s="443">
        <f t="shared" si="67"/>
        <v>0.418</v>
      </c>
      <c r="AS882" s="444">
        <f t="shared" si="68"/>
        <v>5.476775870035018</v>
      </c>
      <c r="AT882" s="329">
        <f t="shared" si="69"/>
        <v>54.767758700350186</v>
      </c>
      <c r="AU882" s="329">
        <f t="shared" si="66"/>
        <v>55.185758700350185</v>
      </c>
    </row>
    <row r="883" spans="42:47" ht="12.75">
      <c r="AP883" s="329">
        <f t="shared" si="65"/>
        <v>56.292640876963276</v>
      </c>
      <c r="AQ883" s="324">
        <v>837</v>
      </c>
      <c r="AR883" s="443">
        <f t="shared" si="67"/>
        <v>0.4185</v>
      </c>
      <c r="AS883" s="444">
        <f t="shared" si="68"/>
        <v>5.587414087696327</v>
      </c>
      <c r="AT883" s="329">
        <f t="shared" si="69"/>
        <v>55.874140876963274</v>
      </c>
      <c r="AU883" s="329">
        <f t="shared" si="66"/>
        <v>56.292640876963276</v>
      </c>
    </row>
    <row r="884" spans="42:47" ht="12.75">
      <c r="AP884" s="329">
        <f t="shared" si="65"/>
        <v>57.42187345612565</v>
      </c>
      <c r="AQ884" s="324">
        <v>838</v>
      </c>
      <c r="AR884" s="443">
        <f t="shared" si="67"/>
        <v>0.419</v>
      </c>
      <c r="AS884" s="444">
        <f t="shared" si="68"/>
        <v>5.700287345612566</v>
      </c>
      <c r="AT884" s="329">
        <f t="shared" si="69"/>
        <v>57.002873456125656</v>
      </c>
      <c r="AU884" s="329">
        <f t="shared" si="66"/>
        <v>57.42187345612565</v>
      </c>
    </row>
    <row r="885" spans="42:47" ht="12.75">
      <c r="AP885" s="329">
        <f t="shared" si="65"/>
        <v>58.57390794591919</v>
      </c>
      <c r="AQ885" s="324">
        <v>839</v>
      </c>
      <c r="AR885" s="443">
        <f t="shared" si="67"/>
        <v>0.4195</v>
      </c>
      <c r="AS885" s="444">
        <f t="shared" si="68"/>
        <v>5.815440794591919</v>
      </c>
      <c r="AT885" s="329">
        <f t="shared" si="69"/>
        <v>58.15440794591919</v>
      </c>
      <c r="AU885" s="329">
        <f t="shared" si="66"/>
        <v>58.57390794591919</v>
      </c>
    </row>
    <row r="886" spans="42:47" ht="12.75">
      <c r="AP886" s="329">
        <f t="shared" si="65"/>
        <v>59.74920497549336</v>
      </c>
      <c r="AQ886" s="324">
        <v>840</v>
      </c>
      <c r="AR886" s="443">
        <f t="shared" si="67"/>
        <v>0.42</v>
      </c>
      <c r="AS886" s="444">
        <f t="shared" si="68"/>
        <v>5.932920497549336</v>
      </c>
      <c r="AT886" s="329">
        <f t="shared" si="69"/>
        <v>59.32920497549336</v>
      </c>
      <c r="AU886" s="329">
        <f t="shared" si="66"/>
        <v>59.74920497549336</v>
      </c>
    </row>
    <row r="887" spans="42:47" ht="12.75">
      <c r="AP887" s="329">
        <f t="shared" si="65"/>
        <v>60.948234479324384</v>
      </c>
      <c r="AQ887" s="324">
        <v>841</v>
      </c>
      <c r="AR887" s="443">
        <f t="shared" si="67"/>
        <v>0.4205</v>
      </c>
      <c r="AS887" s="444">
        <f t="shared" si="68"/>
        <v>6.052773447932439</v>
      </c>
      <c r="AT887" s="329">
        <f t="shared" si="69"/>
        <v>60.52773447932439</v>
      </c>
      <c r="AU887" s="329">
        <f t="shared" si="66"/>
        <v>60.948234479324384</v>
      </c>
    </row>
    <row r="888" spans="42:47" ht="12.75">
      <c r="AP888" s="329">
        <f t="shared" si="65"/>
        <v>62.17147588519441</v>
      </c>
      <c r="AQ888" s="324">
        <v>842</v>
      </c>
      <c r="AR888" s="443">
        <f t="shared" si="67"/>
        <v>0.421</v>
      </c>
      <c r="AS888" s="444">
        <f t="shared" si="68"/>
        <v>6.175047588519441</v>
      </c>
      <c r="AT888" s="329">
        <f t="shared" si="69"/>
        <v>61.75047588519441</v>
      </c>
      <c r="AU888" s="329">
        <f t="shared" si="66"/>
        <v>62.17147588519441</v>
      </c>
    </row>
    <row r="889" spans="42:47" ht="12.75">
      <c r="AP889" s="329">
        <f t="shared" si="65"/>
        <v>63.4194183059692</v>
      </c>
      <c r="AQ889" s="324">
        <v>843</v>
      </c>
      <c r="AR889" s="443">
        <f t="shared" si="67"/>
        <v>0.4215</v>
      </c>
      <c r="AS889" s="444">
        <f t="shared" si="68"/>
        <v>6.29979183059692</v>
      </c>
      <c r="AT889" s="329">
        <f t="shared" si="69"/>
        <v>62.9979183059692</v>
      </c>
      <c r="AU889" s="329">
        <f t="shared" si="66"/>
        <v>63.4194183059692</v>
      </c>
    </row>
    <row r="890" spans="42:47" ht="12.75">
      <c r="AP890" s="329">
        <f t="shared" si="65"/>
        <v>64.69256073524986</v>
      </c>
      <c r="AQ890" s="324">
        <v>844</v>
      </c>
      <c r="AR890" s="443">
        <f t="shared" si="67"/>
        <v>0.422</v>
      </c>
      <c r="AS890" s="444">
        <f t="shared" si="68"/>
        <v>6.4270560735249855</v>
      </c>
      <c r="AT890" s="329">
        <f t="shared" si="69"/>
        <v>64.27056073524986</v>
      </c>
      <c r="AU890" s="329">
        <f t="shared" si="66"/>
        <v>64.69256073524986</v>
      </c>
    </row>
    <row r="891" spans="42:47" ht="12.75">
      <c r="AP891" s="329">
        <f t="shared" si="65"/>
        <v>65.9914122469769</v>
      </c>
      <c r="AQ891" s="324">
        <v>845</v>
      </c>
      <c r="AR891" s="443">
        <f t="shared" si="67"/>
        <v>0.4225</v>
      </c>
      <c r="AS891" s="444">
        <f t="shared" si="68"/>
        <v>6.55689122469769</v>
      </c>
      <c r="AT891" s="329">
        <f t="shared" si="69"/>
        <v>65.56891224697691</v>
      </c>
      <c r="AU891" s="329">
        <f t="shared" si="66"/>
        <v>65.9914122469769</v>
      </c>
    </row>
    <row r="892" spans="42:47" ht="12.75">
      <c r="AP892" s="329">
        <f t="shared" si="65"/>
        <v>67.31649219906659</v>
      </c>
      <c r="AQ892" s="324">
        <v>846</v>
      </c>
      <c r="AR892" s="443">
        <f t="shared" si="67"/>
        <v>0.423</v>
      </c>
      <c r="AS892" s="444">
        <f t="shared" si="68"/>
        <v>6.689349219906658</v>
      </c>
      <c r="AT892" s="329">
        <f t="shared" si="69"/>
        <v>66.89349219906659</v>
      </c>
      <c r="AU892" s="329">
        <f t="shared" si="66"/>
        <v>67.31649219906659</v>
      </c>
    </row>
    <row r="893" spans="42:47" ht="12.75">
      <c r="AP893" s="329">
        <f t="shared" si="65"/>
        <v>68.66833044116106</v>
      </c>
      <c r="AQ893" s="324">
        <v>847</v>
      </c>
      <c r="AR893" s="443">
        <f t="shared" si="67"/>
        <v>0.4235</v>
      </c>
      <c r="AS893" s="444">
        <f t="shared" si="68"/>
        <v>6.824483044116105</v>
      </c>
      <c r="AT893" s="329">
        <f t="shared" si="69"/>
        <v>68.24483044116106</v>
      </c>
      <c r="AU893" s="329">
        <f t="shared" si="66"/>
        <v>68.66833044116106</v>
      </c>
    </row>
    <row r="894" spans="42:47" ht="12.75">
      <c r="AP894" s="329">
        <f aca="true" t="shared" si="70" ref="AP894:AP957">AU894</f>
        <v>70.04746752657549</v>
      </c>
      <c r="AQ894" s="324">
        <v>848</v>
      </c>
      <c r="AR894" s="443">
        <f t="shared" si="67"/>
        <v>0.424</v>
      </c>
      <c r="AS894" s="444">
        <f t="shared" si="68"/>
        <v>6.962346752657548</v>
      </c>
      <c r="AT894" s="329">
        <f t="shared" si="69"/>
        <v>69.62346752657548</v>
      </c>
      <c r="AU894" s="329">
        <f aca="true" t="shared" si="71" ref="AU894:AU924">AR894+AT894</f>
        <v>70.04746752657549</v>
      </c>
    </row>
    <row r="895" spans="42:47" ht="12.75">
      <c r="AP895" s="329">
        <f t="shared" si="70"/>
        <v>71.4544549285256</v>
      </c>
      <c r="AQ895" s="324">
        <v>849</v>
      </c>
      <c r="AR895" s="443">
        <f t="shared" si="67"/>
        <v>0.4245</v>
      </c>
      <c r="AS895" s="444">
        <f t="shared" si="68"/>
        <v>7.102995492852561</v>
      </c>
      <c r="AT895" s="329">
        <f t="shared" si="69"/>
        <v>71.02995492852561</v>
      </c>
      <c r="AU895" s="329">
        <f t="shared" si="71"/>
        <v>71.4544549285256</v>
      </c>
    </row>
    <row r="896" spans="42:47" ht="12.75">
      <c r="AP896" s="329">
        <f t="shared" si="70"/>
        <v>72.8898552607259</v>
      </c>
      <c r="AQ896" s="324">
        <v>850</v>
      </c>
      <c r="AR896" s="443">
        <f t="shared" si="67"/>
        <v>0.425</v>
      </c>
      <c r="AS896" s="444">
        <f t="shared" si="68"/>
        <v>7.24648552607259</v>
      </c>
      <c r="AT896" s="329">
        <f t="shared" si="69"/>
        <v>72.4648552607259</v>
      </c>
      <c r="AU896" s="329">
        <f t="shared" si="71"/>
        <v>72.8898552607259</v>
      </c>
    </row>
    <row r="897" spans="42:47" ht="12.75">
      <c r="AP897" s="329">
        <f t="shared" si="70"/>
        <v>74.35424250244145</v>
      </c>
      <c r="AQ897" s="324">
        <v>851</v>
      </c>
      <c r="AR897" s="443">
        <f t="shared" si="67"/>
        <v>0.4255</v>
      </c>
      <c r="AS897" s="444">
        <f t="shared" si="68"/>
        <v>7.3928742502441445</v>
      </c>
      <c r="AT897" s="329">
        <f t="shared" si="69"/>
        <v>73.92874250244145</v>
      </c>
      <c r="AU897" s="329">
        <f t="shared" si="71"/>
        <v>74.35424250244145</v>
      </c>
    </row>
    <row r="898" spans="42:47" ht="12.75">
      <c r="AP898" s="329">
        <f t="shared" si="70"/>
        <v>75.84820222808773</v>
      </c>
      <c r="AQ898" s="324">
        <v>852</v>
      </c>
      <c r="AR898" s="443">
        <f t="shared" si="67"/>
        <v>0.426</v>
      </c>
      <c r="AS898" s="444">
        <f t="shared" si="68"/>
        <v>7.542220222808773</v>
      </c>
      <c r="AT898" s="329">
        <f t="shared" si="69"/>
        <v>75.42220222808773</v>
      </c>
      <c r="AU898" s="329">
        <f t="shared" si="71"/>
        <v>75.84820222808773</v>
      </c>
    </row>
    <row r="899" spans="42:47" ht="12.75">
      <c r="AP899" s="329">
        <f t="shared" si="70"/>
        <v>77.37233184146807</v>
      </c>
      <c r="AQ899" s="324">
        <v>853</v>
      </c>
      <c r="AR899" s="443">
        <f t="shared" si="67"/>
        <v>0.4265</v>
      </c>
      <c r="AS899" s="444">
        <f t="shared" si="68"/>
        <v>7.694583184146806</v>
      </c>
      <c r="AT899" s="329">
        <f t="shared" si="69"/>
        <v>76.94583184146806</v>
      </c>
      <c r="AU899" s="329">
        <f t="shared" si="71"/>
        <v>77.37233184146807</v>
      </c>
    </row>
    <row r="900" spans="42:47" ht="12.75">
      <c r="AP900" s="329">
        <f t="shared" si="70"/>
        <v>78.92724081474313</v>
      </c>
      <c r="AQ900" s="324">
        <v>854</v>
      </c>
      <c r="AR900" s="443">
        <f t="shared" si="67"/>
        <v>0.427</v>
      </c>
      <c r="AS900" s="444">
        <f t="shared" si="68"/>
        <v>7.850024081474312</v>
      </c>
      <c r="AT900" s="329">
        <f t="shared" si="69"/>
        <v>78.50024081474312</v>
      </c>
      <c r="AU900" s="329">
        <f t="shared" si="71"/>
        <v>78.92724081474313</v>
      </c>
    </row>
    <row r="901" spans="42:47" ht="12.75">
      <c r="AP901" s="329">
        <f t="shared" si="70"/>
        <v>80.51355093222823</v>
      </c>
      <c r="AQ901" s="324">
        <v>855</v>
      </c>
      <c r="AR901" s="443">
        <f t="shared" si="67"/>
        <v>0.4275</v>
      </c>
      <c r="AS901" s="444">
        <f t="shared" si="68"/>
        <v>8.008605093222823</v>
      </c>
      <c r="AT901" s="329">
        <f t="shared" si="69"/>
        <v>80.08605093222823</v>
      </c>
      <c r="AU901" s="329">
        <f t="shared" si="71"/>
        <v>80.51355093222823</v>
      </c>
    </row>
    <row r="902" spans="42:47" ht="12.75">
      <c r="AP902" s="329">
        <f t="shared" si="70"/>
        <v>82.13189653911425</v>
      </c>
      <c r="AQ902" s="324">
        <v>856</v>
      </c>
      <c r="AR902" s="443">
        <f t="shared" si="67"/>
        <v>0.428</v>
      </c>
      <c r="AS902" s="444">
        <f t="shared" si="68"/>
        <v>8.170389653911425</v>
      </c>
      <c r="AT902" s="329">
        <f t="shared" si="69"/>
        <v>81.70389653911425</v>
      </c>
      <c r="AU902" s="329">
        <f t="shared" si="71"/>
        <v>82.13189653911425</v>
      </c>
    </row>
    <row r="903" spans="42:47" ht="12.75">
      <c r="AP903" s="329">
        <f t="shared" si="70"/>
        <v>83.78292479521575</v>
      </c>
      <c r="AQ903" s="324">
        <v>857</v>
      </c>
      <c r="AR903" s="443">
        <f t="shared" si="67"/>
        <v>0.4285</v>
      </c>
      <c r="AS903" s="444">
        <f t="shared" si="68"/>
        <v>8.335442479521575</v>
      </c>
      <c r="AT903" s="329">
        <f t="shared" si="69"/>
        <v>83.35442479521575</v>
      </c>
      <c r="AU903" s="329">
        <f t="shared" si="71"/>
        <v>83.78292479521575</v>
      </c>
    </row>
    <row r="904" spans="42:47" ht="12.75">
      <c r="AP904" s="329">
        <f t="shared" si="70"/>
        <v>85.46729593384254</v>
      </c>
      <c r="AQ904" s="324">
        <v>858</v>
      </c>
      <c r="AR904" s="443">
        <f t="shared" si="67"/>
        <v>0.429</v>
      </c>
      <c r="AS904" s="444">
        <f t="shared" si="68"/>
        <v>8.503829593384253</v>
      </c>
      <c r="AT904" s="329">
        <f t="shared" si="69"/>
        <v>85.03829593384253</v>
      </c>
      <c r="AU904" s="329">
        <f t="shared" si="71"/>
        <v>85.46729593384254</v>
      </c>
    </row>
    <row r="905" spans="42:47" ht="12.75">
      <c r="AP905" s="329">
        <f t="shared" si="70"/>
        <v>87.18568352590195</v>
      </c>
      <c r="AQ905" s="324">
        <v>859</v>
      </c>
      <c r="AR905" s="443">
        <f t="shared" si="67"/>
        <v>0.4295</v>
      </c>
      <c r="AS905" s="444">
        <f t="shared" si="68"/>
        <v>8.675618352590195</v>
      </c>
      <c r="AT905" s="329">
        <f t="shared" si="69"/>
        <v>86.75618352590195</v>
      </c>
      <c r="AU905" s="329">
        <f t="shared" si="71"/>
        <v>87.18568352590195</v>
      </c>
    </row>
    <row r="906" spans="42:47" ht="12.75">
      <c r="AP906" s="329">
        <f t="shared" si="70"/>
        <v>88.93877474933632</v>
      </c>
      <c r="AQ906" s="324">
        <v>860</v>
      </c>
      <c r="AR906" s="443">
        <f t="shared" si="67"/>
        <v>0.43</v>
      </c>
      <c r="AS906" s="444">
        <f t="shared" si="68"/>
        <v>8.85087747493363</v>
      </c>
      <c r="AT906" s="329">
        <f t="shared" si="69"/>
        <v>88.50877474933631</v>
      </c>
      <c r="AU906" s="329">
        <f t="shared" si="71"/>
        <v>88.93877474933632</v>
      </c>
    </row>
    <row r="907" spans="42:47" ht="12.75">
      <c r="AP907" s="329">
        <f t="shared" si="70"/>
        <v>90.72727066400317</v>
      </c>
      <c r="AQ907" s="324">
        <v>861</v>
      </c>
      <c r="AR907" s="443">
        <f t="shared" si="67"/>
        <v>0.4305</v>
      </c>
      <c r="AS907" s="444">
        <f t="shared" si="68"/>
        <v>9.029677066400318</v>
      </c>
      <c r="AT907" s="329">
        <f t="shared" si="69"/>
        <v>90.29677066400318</v>
      </c>
      <c r="AU907" s="329">
        <f t="shared" si="71"/>
        <v>90.72727066400317</v>
      </c>
    </row>
    <row r="908" spans="42:47" ht="12.75">
      <c r="AP908" s="329">
        <f t="shared" si="70"/>
        <v>92.55188649210868</v>
      </c>
      <c r="AQ908" s="324">
        <v>862</v>
      </c>
      <c r="AR908" s="443">
        <f t="shared" si="67"/>
        <v>0.431</v>
      </c>
      <c r="AS908" s="444">
        <f t="shared" si="68"/>
        <v>9.212088649210868</v>
      </c>
      <c r="AT908" s="329">
        <f t="shared" si="69"/>
        <v>92.12088649210868</v>
      </c>
      <c r="AU908" s="329">
        <f t="shared" si="71"/>
        <v>92.55188649210868</v>
      </c>
    </row>
    <row r="909" spans="42:47" ht="12.75">
      <c r="AP909" s="329">
        <f t="shared" si="70"/>
        <v>94.4133519043059</v>
      </c>
      <c r="AQ909" s="324">
        <v>863</v>
      </c>
      <c r="AR909" s="443">
        <f t="shared" si="67"/>
        <v>0.4315</v>
      </c>
      <c r="AS909" s="444">
        <f t="shared" si="68"/>
        <v>9.39818519043059</v>
      </c>
      <c r="AT909" s="329">
        <f t="shared" si="69"/>
        <v>93.9818519043059</v>
      </c>
      <c r="AU909" s="329">
        <f t="shared" si="71"/>
        <v>94.4133519043059</v>
      </c>
    </row>
    <row r="910" spans="42:47" ht="12.75">
      <c r="AP910" s="329">
        <f t="shared" si="70"/>
        <v>96.31241131157333</v>
      </c>
      <c r="AQ910" s="324">
        <v>864</v>
      </c>
      <c r="AR910" s="443">
        <f t="shared" si="67"/>
        <v>0.432</v>
      </c>
      <c r="AS910" s="444">
        <f t="shared" si="68"/>
        <v>9.588041131157333</v>
      </c>
      <c r="AT910" s="329">
        <f t="shared" si="69"/>
        <v>95.88041131157333</v>
      </c>
      <c r="AU910" s="329">
        <f t="shared" si="71"/>
        <v>96.31241131157333</v>
      </c>
    </row>
    <row r="911" spans="42:47" ht="12.75">
      <c r="AP911" s="329">
        <f t="shared" si="70"/>
        <v>98.24982416298761</v>
      </c>
      <c r="AQ911" s="324">
        <v>865</v>
      </c>
      <c r="AR911" s="443">
        <f t="shared" si="67"/>
        <v>0.4325</v>
      </c>
      <c r="AS911" s="444">
        <f t="shared" si="68"/>
        <v>9.78173241629876</v>
      </c>
      <c r="AT911" s="329">
        <f t="shared" si="69"/>
        <v>97.8173241629876</v>
      </c>
      <c r="AU911" s="329">
        <f t="shared" si="71"/>
        <v>98.24982416298761</v>
      </c>
    </row>
    <row r="912" spans="42:47" ht="12.75">
      <c r="AP912" s="329">
        <f t="shared" si="70"/>
        <v>100.2263652495155</v>
      </c>
      <c r="AQ912" s="324">
        <v>866</v>
      </c>
      <c r="AR912" s="443">
        <f t="shared" si="67"/>
        <v>0.433</v>
      </c>
      <c r="AS912" s="444">
        <f t="shared" si="68"/>
        <v>9.979336524951549</v>
      </c>
      <c r="AT912" s="329">
        <f t="shared" si="69"/>
        <v>99.79336524951549</v>
      </c>
      <c r="AU912" s="329">
        <f t="shared" si="71"/>
        <v>100.2263652495155</v>
      </c>
    </row>
    <row r="913" spans="42:47" ht="12.75">
      <c r="AP913" s="329">
        <f t="shared" si="70"/>
        <v>102.24282501393914</v>
      </c>
      <c r="AQ913" s="324">
        <v>867</v>
      </c>
      <c r="AR913" s="443">
        <f t="shared" si="67"/>
        <v>0.4335</v>
      </c>
      <c r="AS913" s="444">
        <f t="shared" si="68"/>
        <v>10.180932501393915</v>
      </c>
      <c r="AT913" s="329">
        <f t="shared" si="69"/>
        <v>101.80932501393914</v>
      </c>
      <c r="AU913" s="329">
        <f t="shared" si="71"/>
        <v>102.24282501393914</v>
      </c>
    </row>
    <row r="914" spans="42:47" ht="12.75">
      <c r="AP914" s="329">
        <f t="shared" si="70"/>
        <v>104.30000986704422</v>
      </c>
      <c r="AQ914" s="324">
        <v>868</v>
      </c>
      <c r="AR914" s="443">
        <f t="shared" si="67"/>
        <v>0.434</v>
      </c>
      <c r="AS914" s="444">
        <f t="shared" si="68"/>
        <v>10.386600986704423</v>
      </c>
      <c r="AT914" s="329">
        <f t="shared" si="69"/>
        <v>103.86600986704423</v>
      </c>
      <c r="AU914" s="329">
        <f t="shared" si="71"/>
        <v>104.30000986704422</v>
      </c>
    </row>
    <row r="915" spans="42:47" ht="12.75">
      <c r="AP915" s="329">
        <f t="shared" si="70"/>
        <v>106.39874251019472</v>
      </c>
      <c r="AQ915" s="324">
        <v>869</v>
      </c>
      <c r="AR915" s="443">
        <f t="shared" si="67"/>
        <v>0.4345</v>
      </c>
      <c r="AS915" s="444">
        <f t="shared" si="68"/>
        <v>10.596424251019473</v>
      </c>
      <c r="AT915" s="329">
        <f t="shared" si="69"/>
        <v>105.96424251019472</v>
      </c>
      <c r="AU915" s="329">
        <f t="shared" si="71"/>
        <v>106.39874251019472</v>
      </c>
    </row>
    <row r="916" spans="42:47" ht="12.75">
      <c r="AP916" s="329">
        <f t="shared" si="70"/>
        <v>108.53986226442477</v>
      </c>
      <c r="AQ916" s="324">
        <v>870</v>
      </c>
      <c r="AR916" s="443">
        <f t="shared" si="67"/>
        <v>0.435</v>
      </c>
      <c r="AS916" s="444">
        <f t="shared" si="68"/>
        <v>10.810486226442476</v>
      </c>
      <c r="AT916" s="329">
        <f t="shared" si="69"/>
        <v>108.10486226442477</v>
      </c>
      <c r="AU916" s="329">
        <f t="shared" si="71"/>
        <v>108.53986226442477</v>
      </c>
    </row>
    <row r="917" spans="42:47" ht="12.75">
      <c r="AP917" s="329">
        <f t="shared" si="70"/>
        <v>110.72422540617839</v>
      </c>
      <c r="AQ917" s="324">
        <v>871</v>
      </c>
      <c r="AR917" s="443">
        <f t="shared" si="67"/>
        <v>0.4355</v>
      </c>
      <c r="AS917" s="444">
        <f t="shared" si="68"/>
        <v>11.028872540617838</v>
      </c>
      <c r="AT917" s="329">
        <f t="shared" si="69"/>
        <v>110.28872540617839</v>
      </c>
      <c r="AU917" s="329">
        <f t="shared" si="71"/>
        <v>110.72422540617839</v>
      </c>
    </row>
    <row r="918" spans="42:47" ht="12.75">
      <c r="AP918" s="329">
        <f t="shared" si="70"/>
        <v>112.95270550983005</v>
      </c>
      <c r="AQ918" s="324">
        <v>872</v>
      </c>
      <c r="AR918" s="443">
        <f t="shared" si="67"/>
        <v>0.436</v>
      </c>
      <c r="AS918" s="444">
        <f t="shared" si="68"/>
        <v>11.251670550983004</v>
      </c>
      <c r="AT918" s="329">
        <f t="shared" si="69"/>
        <v>112.51670550983005</v>
      </c>
      <c r="AU918" s="329">
        <f t="shared" si="71"/>
        <v>112.95270550983005</v>
      </c>
    </row>
    <row r="919" spans="42:47" ht="12.75">
      <c r="AP919" s="329">
        <f t="shared" si="70"/>
        <v>115.22619379712843</v>
      </c>
      <c r="AQ919" s="324">
        <v>873</v>
      </c>
      <c r="AR919" s="443">
        <f t="shared" si="67"/>
        <v>0.4365</v>
      </c>
      <c r="AS919" s="444">
        <f t="shared" si="68"/>
        <v>11.478969379712844</v>
      </c>
      <c r="AT919" s="329">
        <f t="shared" si="69"/>
        <v>114.78969379712844</v>
      </c>
      <c r="AU919" s="329">
        <f t="shared" si="71"/>
        <v>115.22619379712843</v>
      </c>
    </row>
    <row r="920" spans="42:47" ht="12.75">
      <c r="AP920" s="329">
        <f t="shared" si="70"/>
        <v>117.5455994936954</v>
      </c>
      <c r="AQ920" s="324">
        <v>874</v>
      </c>
      <c r="AR920" s="443">
        <f t="shared" si="67"/>
        <v>0.437</v>
      </c>
      <c r="AS920" s="444">
        <f t="shared" si="68"/>
        <v>11.71085994936954</v>
      </c>
      <c r="AT920" s="329">
        <f t="shared" si="69"/>
        <v>117.10859949369541</v>
      </c>
      <c r="AU920" s="329">
        <f t="shared" si="71"/>
        <v>117.5455994936954</v>
      </c>
    </row>
    <row r="921" spans="42:47" ht="12.75">
      <c r="AP921" s="329">
        <f t="shared" si="70"/>
        <v>119.91185019272868</v>
      </c>
      <c r="AQ921" s="324">
        <v>875</v>
      </c>
      <c r="AR921" s="443">
        <f t="shared" si="67"/>
        <v>0.4375</v>
      </c>
      <c r="AS921" s="444">
        <f t="shared" si="68"/>
        <v>11.947435019272868</v>
      </c>
      <c r="AT921" s="329">
        <f t="shared" si="69"/>
        <v>119.47435019272868</v>
      </c>
      <c r="AU921" s="329">
        <f t="shared" si="71"/>
        <v>119.91185019272868</v>
      </c>
    </row>
    <row r="922" spans="42:47" ht="12.75">
      <c r="AP922" s="329">
        <f t="shared" si="70"/>
        <v>122.32589222605165</v>
      </c>
      <c r="AQ922" s="324">
        <v>876</v>
      </c>
      <c r="AR922" s="443">
        <f t="shared" si="67"/>
        <v>0.438</v>
      </c>
      <c r="AS922" s="444">
        <f t="shared" si="68"/>
        <v>12.188789222605164</v>
      </c>
      <c r="AT922" s="329">
        <f t="shared" si="69"/>
        <v>121.88789222605165</v>
      </c>
      <c r="AU922" s="329">
        <f t="shared" si="71"/>
        <v>122.32589222605165</v>
      </c>
    </row>
    <row r="923" spans="42:47" ht="12.75">
      <c r="AP923" s="329">
        <f t="shared" si="70"/>
        <v>124.78869104265864</v>
      </c>
      <c r="AQ923" s="324">
        <v>877</v>
      </c>
      <c r="AR923" s="443">
        <f t="shared" si="67"/>
        <v>0.4385</v>
      </c>
      <c r="AS923" s="444">
        <f t="shared" si="68"/>
        <v>12.435019104265864</v>
      </c>
      <c r="AT923" s="329">
        <f t="shared" si="69"/>
        <v>124.35019104265864</v>
      </c>
      <c r="AU923" s="329">
        <f t="shared" si="71"/>
        <v>124.78869104265864</v>
      </c>
    </row>
    <row r="924" spans="42:47" ht="12.75">
      <c r="AP924" s="329">
        <f t="shared" si="70"/>
        <v>127.30123159490739</v>
      </c>
      <c r="AQ924" s="324">
        <v>878</v>
      </c>
      <c r="AR924" s="443">
        <f t="shared" si="67"/>
        <v>0.439</v>
      </c>
      <c r="AS924" s="444">
        <f t="shared" si="68"/>
        <v>12.68622315949074</v>
      </c>
      <c r="AT924" s="329">
        <f t="shared" si="69"/>
        <v>126.8622315949074</v>
      </c>
      <c r="AU924" s="329">
        <f t="shared" si="71"/>
        <v>127.30123159490739</v>
      </c>
    </row>
    <row r="925" spans="42:47" ht="12.75">
      <c r="AP925" s="329">
        <f t="shared" si="70"/>
        <v>129.86451873251315</v>
      </c>
      <c r="AQ925" s="324">
        <v>879</v>
      </c>
      <c r="AR925" s="443">
        <f t="shared" si="67"/>
        <v>0.4395</v>
      </c>
      <c r="AS925" s="444">
        <f t="shared" si="68"/>
        <v>12.942501873251315</v>
      </c>
      <c r="AT925" s="329">
        <f t="shared" si="69"/>
        <v>129.42501873251314</v>
      </c>
      <c r="AU925" s="329">
        <f>AR925+AT925</f>
        <v>129.86451873251315</v>
      </c>
    </row>
    <row r="926" spans="42:47" ht="12.75">
      <c r="AP926" s="329">
        <f t="shared" si="70"/>
        <v>132.4795776045023</v>
      </c>
      <c r="AQ926" s="324">
        <v>880</v>
      </c>
      <c r="AR926" s="443">
        <f t="shared" si="67"/>
        <v>0.44</v>
      </c>
      <c r="AS926" s="444">
        <f t="shared" si="68"/>
        <v>13.203957760450232</v>
      </c>
      <c r="AT926" s="329">
        <f t="shared" si="69"/>
        <v>132.0395776045023</v>
      </c>
      <c r="AU926" s="329">
        <f>AR926+AT926</f>
        <v>132.4795776045023</v>
      </c>
    </row>
    <row r="927" spans="42:47" ht="12.75">
      <c r="AP927" s="329">
        <f t="shared" si="70"/>
        <v>135.14745406928404</v>
      </c>
      <c r="AQ927" s="324">
        <v>881</v>
      </c>
      <c r="AR927" s="443">
        <f t="shared" si="67"/>
        <v>0.4405</v>
      </c>
      <c r="AS927" s="444">
        <f t="shared" si="68"/>
        <v>13.470695406928405</v>
      </c>
      <c r="AT927" s="329">
        <f t="shared" si="69"/>
        <v>134.70695406928405</v>
      </c>
      <c r="AU927" s="329">
        <f>AR927+AT927</f>
        <v>135.14745406928404</v>
      </c>
    </row>
    <row r="928" spans="42:47" ht="12.75">
      <c r="AP928" s="329">
        <f t="shared" si="70"/>
        <v>137.86921511301017</v>
      </c>
      <c r="AQ928" s="324">
        <v>882</v>
      </c>
      <c r="AR928" s="443">
        <f t="shared" si="67"/>
        <v>0.441</v>
      </c>
      <c r="AS928" s="444">
        <f t="shared" si="68"/>
        <v>13.742821511301017</v>
      </c>
      <c r="AT928" s="329">
        <f t="shared" si="69"/>
        <v>137.42821511301017</v>
      </c>
      <c r="AU928" s="329">
        <f aca="true" t="shared" si="72" ref="AU928:AU991">AR928+AT928</f>
        <v>137.86921511301017</v>
      </c>
    </row>
    <row r="929" spans="42:47" ht="12.75">
      <c r="AP929" s="329">
        <f t="shared" si="70"/>
        <v>140.6459492763822</v>
      </c>
      <c r="AQ929" s="324">
        <v>883</v>
      </c>
      <c r="AR929" s="443">
        <f t="shared" si="67"/>
        <v>0.4415</v>
      </c>
      <c r="AS929" s="444">
        <f t="shared" si="68"/>
        <v>14.02044492763822</v>
      </c>
      <c r="AT929" s="329">
        <f t="shared" si="69"/>
        <v>140.2044492763822</v>
      </c>
      <c r="AU929" s="329">
        <f t="shared" si="72"/>
        <v>140.6459492763822</v>
      </c>
    </row>
    <row r="930" spans="42:47" ht="12.75">
      <c r="AP930" s="329">
        <f t="shared" si="70"/>
        <v>143.4787670900824</v>
      </c>
      <c r="AQ930" s="324">
        <v>884</v>
      </c>
      <c r="AR930" s="443">
        <f t="shared" si="67"/>
        <v>0.442</v>
      </c>
      <c r="AS930" s="444">
        <f t="shared" si="68"/>
        <v>14.30367670900824</v>
      </c>
      <c r="AT930" s="329">
        <f t="shared" si="69"/>
        <v>143.0367670900824</v>
      </c>
      <c r="AU930" s="329">
        <f t="shared" si="72"/>
        <v>143.4787670900824</v>
      </c>
    </row>
    <row r="931" spans="42:47" ht="12.75">
      <c r="AP931" s="329">
        <f t="shared" si="70"/>
        <v>146.36880151900098</v>
      </c>
      <c r="AQ931" s="324">
        <v>885</v>
      </c>
      <c r="AR931" s="443">
        <f t="shared" si="67"/>
        <v>0.4425</v>
      </c>
      <c r="AS931" s="444">
        <f t="shared" si="68"/>
        <v>14.5926301519001</v>
      </c>
      <c r="AT931" s="329">
        <f t="shared" si="69"/>
        <v>145.926301519001</v>
      </c>
      <c r="AU931" s="329">
        <f t="shared" si="72"/>
        <v>146.36880151900098</v>
      </c>
    </row>
    <row r="932" spans="42:47" ht="12.75">
      <c r="AP932" s="329">
        <f t="shared" si="70"/>
        <v>149.3172084154372</v>
      </c>
      <c r="AQ932" s="324">
        <v>886</v>
      </c>
      <c r="AR932" s="443">
        <f t="shared" si="67"/>
        <v>0.443</v>
      </c>
      <c r="AS932" s="444">
        <f t="shared" si="68"/>
        <v>14.887420841543717</v>
      </c>
      <c r="AT932" s="329">
        <f t="shared" si="69"/>
        <v>148.87420841543718</v>
      </c>
      <c r="AU932" s="329">
        <f t="shared" si="72"/>
        <v>149.3172084154372</v>
      </c>
    </row>
    <row r="933" spans="42:47" ht="12.75">
      <c r="AP933" s="329">
        <f t="shared" si="70"/>
        <v>152.32516698145605</v>
      </c>
      <c r="AQ933" s="324">
        <v>887</v>
      </c>
      <c r="AR933" s="443">
        <f t="shared" si="67"/>
        <v>0.4435</v>
      </c>
      <c r="AS933" s="444">
        <f t="shared" si="68"/>
        <v>15.188166698145604</v>
      </c>
      <c r="AT933" s="329">
        <f t="shared" si="69"/>
        <v>151.88166698145605</v>
      </c>
      <c r="AU933" s="329">
        <f t="shared" si="72"/>
        <v>152.32516698145605</v>
      </c>
    </row>
    <row r="934" spans="42:47" ht="12.75">
      <c r="AP934" s="329">
        <f t="shared" si="70"/>
        <v>155.39388024058286</v>
      </c>
      <c r="AQ934" s="324">
        <v>888</v>
      </c>
      <c r="AR934" s="443">
        <f t="shared" si="67"/>
        <v>0.444</v>
      </c>
      <c r="AS934" s="444">
        <f t="shared" si="68"/>
        <v>15.494988024058287</v>
      </c>
      <c r="AT934" s="329">
        <f t="shared" si="69"/>
        <v>154.94988024058287</v>
      </c>
      <c r="AU934" s="329">
        <f t="shared" si="72"/>
        <v>155.39388024058286</v>
      </c>
    </row>
    <row r="935" spans="42:47" ht="12.75">
      <c r="AP935" s="329">
        <f t="shared" si="70"/>
        <v>158.5245755190319</v>
      </c>
      <c r="AQ935" s="324">
        <v>889</v>
      </c>
      <c r="AR935" s="443">
        <f t="shared" si="67"/>
        <v>0.4445</v>
      </c>
      <c r="AS935" s="444">
        <f t="shared" si="68"/>
        <v>15.808007551903192</v>
      </c>
      <c r="AT935" s="329">
        <f t="shared" si="69"/>
        <v>158.0800755190319</v>
      </c>
      <c r="AU935" s="329">
        <f t="shared" si="72"/>
        <v>158.5245755190319</v>
      </c>
    </row>
    <row r="936" spans="42:47" ht="12.75">
      <c r="AP936" s="329">
        <f t="shared" si="70"/>
        <v>161.71850493665104</v>
      </c>
      <c r="AQ936" s="324">
        <v>890</v>
      </c>
      <c r="AR936" s="443">
        <f t="shared" si="67"/>
        <v>0.445</v>
      </c>
      <c r="AS936" s="444">
        <f t="shared" si="68"/>
        <v>16.127350493665105</v>
      </c>
      <c r="AT936" s="329">
        <f t="shared" si="69"/>
        <v>161.27350493665105</v>
      </c>
      <c r="AU936" s="329">
        <f t="shared" si="72"/>
        <v>161.71850493665104</v>
      </c>
    </row>
    <row r="937" spans="42:47" ht="12.75">
      <c r="AP937" s="329">
        <f t="shared" si="70"/>
        <v>164.97694590778698</v>
      </c>
      <c r="AQ937" s="324">
        <v>891</v>
      </c>
      <c r="AR937" s="443">
        <f t="shared" si="67"/>
        <v>0.4455</v>
      </c>
      <c r="AS937" s="444">
        <f t="shared" si="68"/>
        <v>16.4531445907787</v>
      </c>
      <c r="AT937" s="329">
        <f t="shared" si="69"/>
        <v>164.53144590778697</v>
      </c>
      <c r="AU937" s="329">
        <f t="shared" si="72"/>
        <v>164.97694590778698</v>
      </c>
    </row>
    <row r="938" spans="42:47" ht="12.75">
      <c r="AP938" s="329">
        <f t="shared" si="70"/>
        <v>168.3012016522679</v>
      </c>
      <c r="AQ938" s="324">
        <v>892</v>
      </c>
      <c r="AR938" s="443">
        <f t="shared" si="67"/>
        <v>0.446</v>
      </c>
      <c r="AS938" s="444">
        <f t="shared" si="68"/>
        <v>16.785520165226792</v>
      </c>
      <c r="AT938" s="329">
        <f t="shared" si="69"/>
        <v>167.8552016522679</v>
      </c>
      <c r="AU938" s="329">
        <f t="shared" si="72"/>
        <v>168.3012016522679</v>
      </c>
    </row>
    <row r="939" spans="42:47" ht="12.75">
      <c r="AP939" s="329">
        <f t="shared" si="70"/>
        <v>171.692601716709</v>
      </c>
      <c r="AQ939" s="324">
        <v>893</v>
      </c>
      <c r="AR939" s="443">
        <f t="shared" si="67"/>
        <v>0.4465</v>
      </c>
      <c r="AS939" s="444">
        <f t="shared" si="68"/>
        <v>17.124610171670902</v>
      </c>
      <c r="AT939" s="329">
        <f t="shared" si="69"/>
        <v>171.246101716709</v>
      </c>
      <c r="AU939" s="329">
        <f t="shared" si="72"/>
        <v>171.692601716709</v>
      </c>
    </row>
    <row r="940" spans="42:47" ht="12.75">
      <c r="AP940" s="329">
        <f t="shared" si="70"/>
        <v>175.1525025063486</v>
      </c>
      <c r="AQ940" s="324">
        <v>894</v>
      </c>
      <c r="AR940" s="443">
        <f t="shared" si="67"/>
        <v>0.447</v>
      </c>
      <c r="AS940" s="444">
        <f t="shared" si="68"/>
        <v>17.47055025063486</v>
      </c>
      <c r="AT940" s="329">
        <f t="shared" si="69"/>
        <v>174.7055025063486</v>
      </c>
      <c r="AU940" s="329">
        <f t="shared" si="72"/>
        <v>175.1525025063486</v>
      </c>
    </row>
    <row r="941" spans="42:47" ht="12.75">
      <c r="AP941" s="329">
        <f t="shared" si="70"/>
        <v>178.6822878276285</v>
      </c>
      <c r="AQ941" s="324">
        <v>895</v>
      </c>
      <c r="AR941" s="443">
        <f t="shared" si="67"/>
        <v>0.4475</v>
      </c>
      <c r="AS941" s="444">
        <f t="shared" si="68"/>
        <v>17.82347878276285</v>
      </c>
      <c r="AT941" s="329">
        <f t="shared" si="69"/>
        <v>178.2347878276285</v>
      </c>
      <c r="AU941" s="329">
        <f t="shared" si="72"/>
        <v>178.6822878276285</v>
      </c>
    </row>
    <row r="942" spans="42:47" ht="12.75">
      <c r="AP942" s="329">
        <f t="shared" si="70"/>
        <v>182.28336944173572</v>
      </c>
      <c r="AQ942" s="324">
        <v>896</v>
      </c>
      <c r="AR942" s="443">
        <f aca="true" t="shared" si="73" ref="AR942:AR1005">AQ942*$AQ$44</f>
        <v>0.448</v>
      </c>
      <c r="AS942" s="444">
        <f aca="true" t="shared" si="74" ref="AS942:AS1005">IF($AS$28=1,0,$AS$36*(EXP($AS$37*AR942)-1))</f>
        <v>18.18353694417357</v>
      </c>
      <c r="AT942" s="329">
        <f aca="true" t="shared" si="75" ref="AT942:AT1005">AS942*$AS$44</f>
        <v>181.8353694417357</v>
      </c>
      <c r="AU942" s="329">
        <f t="shared" si="72"/>
        <v>182.28336944173572</v>
      </c>
    </row>
    <row r="943" spans="42:47" ht="12.75">
      <c r="AP943" s="329">
        <f t="shared" si="70"/>
        <v>185.95718762932293</v>
      </c>
      <c r="AQ943" s="324">
        <v>897</v>
      </c>
      <c r="AR943" s="443">
        <f t="shared" si="73"/>
        <v>0.4485</v>
      </c>
      <c r="AS943" s="444">
        <f t="shared" si="74"/>
        <v>18.550868762932293</v>
      </c>
      <c r="AT943" s="329">
        <f t="shared" si="75"/>
        <v>185.50868762932294</v>
      </c>
      <c r="AU943" s="329">
        <f t="shared" si="72"/>
        <v>185.95718762932293</v>
      </c>
    </row>
    <row r="944" spans="42:47" ht="12.75">
      <c r="AP944" s="329">
        <f t="shared" si="70"/>
        <v>189.70521176664406</v>
      </c>
      <c r="AQ944" s="324">
        <v>898</v>
      </c>
      <c r="AR944" s="443">
        <f t="shared" si="73"/>
        <v>0.449</v>
      </c>
      <c r="AS944" s="444">
        <f t="shared" si="74"/>
        <v>18.925621176664404</v>
      </c>
      <c r="AT944" s="329">
        <f t="shared" si="75"/>
        <v>189.25621176664404</v>
      </c>
      <c r="AU944" s="329">
        <f t="shared" si="72"/>
        <v>189.70521176664406</v>
      </c>
    </row>
    <row r="945" spans="42:47" ht="12.75">
      <c r="AP945" s="329">
        <f t="shared" si="70"/>
        <v>193.52894091332166</v>
      </c>
      <c r="AQ945" s="324">
        <v>899</v>
      </c>
      <c r="AR945" s="443">
        <f t="shared" si="73"/>
        <v>0.4495</v>
      </c>
      <c r="AS945" s="444">
        <f t="shared" si="74"/>
        <v>19.307944091332168</v>
      </c>
      <c r="AT945" s="329">
        <f t="shared" si="75"/>
        <v>193.07944091332166</v>
      </c>
      <c r="AU945" s="329">
        <f t="shared" si="72"/>
        <v>193.52894091332166</v>
      </c>
    </row>
    <row r="946" spans="42:47" ht="12.75">
      <c r="AP946" s="329">
        <f t="shared" si="70"/>
        <v>197.42990441199152</v>
      </c>
      <c r="AQ946" s="324">
        <v>900</v>
      </c>
      <c r="AR946" s="443">
        <f t="shared" si="73"/>
        <v>0.45</v>
      </c>
      <c r="AS946" s="444">
        <f t="shared" si="74"/>
        <v>19.697990441199153</v>
      </c>
      <c r="AT946" s="329">
        <f t="shared" si="75"/>
        <v>196.97990441199153</v>
      </c>
      <c r="AU946" s="329">
        <f t="shared" si="72"/>
        <v>197.42990441199152</v>
      </c>
    </row>
    <row r="947" spans="42:47" ht="12.75">
      <c r="AP947" s="329">
        <f t="shared" si="70"/>
        <v>201.40966250005997</v>
      </c>
      <c r="AQ947" s="324">
        <v>901</v>
      </c>
      <c r="AR947" s="443">
        <f t="shared" si="73"/>
        <v>0.4505</v>
      </c>
      <c r="AS947" s="444">
        <f t="shared" si="74"/>
        <v>20.095916250005995</v>
      </c>
      <c r="AT947" s="329">
        <f t="shared" si="75"/>
        <v>200.95916250005996</v>
      </c>
      <c r="AU947" s="329">
        <f t="shared" si="72"/>
        <v>201.40966250005997</v>
      </c>
    </row>
    <row r="948" spans="42:47" ht="12.75">
      <c r="AP948" s="329">
        <f t="shared" si="70"/>
        <v>205.46980693381968</v>
      </c>
      <c r="AQ948" s="324">
        <v>902</v>
      </c>
      <c r="AR948" s="443">
        <f t="shared" si="73"/>
        <v>0.451</v>
      </c>
      <c r="AS948" s="444">
        <f t="shared" si="74"/>
        <v>20.50188069338197</v>
      </c>
      <c r="AT948" s="329">
        <f t="shared" si="75"/>
        <v>205.0188069338197</v>
      </c>
      <c r="AU948" s="329">
        <f t="shared" si="72"/>
        <v>205.46980693381968</v>
      </c>
    </row>
    <row r="949" spans="42:47" ht="12.75">
      <c r="AP949" s="329">
        <f t="shared" si="70"/>
        <v>209.61196162517427</v>
      </c>
      <c r="AQ949" s="324">
        <v>903</v>
      </c>
      <c r="AR949" s="443">
        <f t="shared" si="73"/>
        <v>0.4515</v>
      </c>
      <c r="AS949" s="444">
        <f t="shared" si="74"/>
        <v>20.916046162517425</v>
      </c>
      <c r="AT949" s="329">
        <f t="shared" si="75"/>
        <v>209.16046162517426</v>
      </c>
      <c r="AU949" s="329">
        <f t="shared" si="72"/>
        <v>209.61196162517427</v>
      </c>
    </row>
    <row r="950" spans="42:47" ht="12.75">
      <c r="AP950" s="329">
        <f t="shared" si="70"/>
        <v>213.83778329122154</v>
      </c>
      <c r="AQ950" s="324">
        <v>904</v>
      </c>
      <c r="AR950" s="443">
        <f t="shared" si="73"/>
        <v>0.452</v>
      </c>
      <c r="AS950" s="444">
        <f t="shared" si="74"/>
        <v>21.338578329122154</v>
      </c>
      <c r="AT950" s="329">
        <f t="shared" si="75"/>
        <v>213.38578329122154</v>
      </c>
      <c r="AU950" s="329">
        <f t="shared" si="72"/>
        <v>213.83778329122154</v>
      </c>
    </row>
    <row r="951" spans="42:47" ht="12.75">
      <c r="AP951" s="329">
        <f t="shared" si="70"/>
        <v>218.14896211696703</v>
      </c>
      <c r="AQ951" s="324">
        <v>905</v>
      </c>
      <c r="AR951" s="443">
        <f t="shared" si="73"/>
        <v>0.4525</v>
      </c>
      <c r="AS951" s="444">
        <f t="shared" si="74"/>
        <v>21.769646211696703</v>
      </c>
      <c r="AT951" s="329">
        <f t="shared" si="75"/>
        <v>217.69646211696704</v>
      </c>
      <c r="AU951" s="329">
        <f t="shared" si="72"/>
        <v>218.14896211696703</v>
      </c>
    </row>
    <row r="952" spans="42:47" ht="12.75">
      <c r="AP952" s="329">
        <f t="shared" si="70"/>
        <v>222.5472224314176</v>
      </c>
      <c r="AQ952" s="324">
        <v>906</v>
      </c>
      <c r="AR952" s="443">
        <f t="shared" si="73"/>
        <v>0.453</v>
      </c>
      <c r="AS952" s="444">
        <f t="shared" si="74"/>
        <v>22.20942224314176</v>
      </c>
      <c r="AT952" s="329">
        <f t="shared" si="75"/>
        <v>222.0942224314176</v>
      </c>
      <c r="AU952" s="329">
        <f t="shared" si="72"/>
        <v>222.5472224314176</v>
      </c>
    </row>
    <row r="953" spans="42:47" ht="12.75">
      <c r="AP953" s="329">
        <f t="shared" si="70"/>
        <v>227.03432339733652</v>
      </c>
      <c r="AQ953" s="324">
        <v>907</v>
      </c>
      <c r="AR953" s="443">
        <f t="shared" si="73"/>
        <v>0.4535</v>
      </c>
      <c r="AS953" s="444">
        <f t="shared" si="74"/>
        <v>22.658082339733653</v>
      </c>
      <c r="AT953" s="329">
        <f t="shared" si="75"/>
        <v>226.58082339733653</v>
      </c>
      <c r="AU953" s="329">
        <f t="shared" si="72"/>
        <v>227.03432339733652</v>
      </c>
    </row>
    <row r="954" spans="42:47" ht="12.75">
      <c r="AP954" s="329">
        <f t="shared" si="70"/>
        <v>231.61205971493234</v>
      </c>
      <c r="AQ954" s="324">
        <v>908</v>
      </c>
      <c r="AR954" s="443">
        <f t="shared" si="73"/>
        <v>0.454</v>
      </c>
      <c r="AS954" s="444">
        <f t="shared" si="74"/>
        <v>23.115805971493234</v>
      </c>
      <c r="AT954" s="329">
        <f t="shared" si="75"/>
        <v>231.15805971493234</v>
      </c>
      <c r="AU954" s="329">
        <f t="shared" si="72"/>
        <v>231.61205971493234</v>
      </c>
    </row>
    <row r="955" spans="42:47" ht="12.75">
      <c r="AP955" s="329">
        <f t="shared" si="70"/>
        <v>236.28226233976272</v>
      </c>
      <c r="AQ955" s="324">
        <v>909</v>
      </c>
      <c r="AR955" s="443">
        <f t="shared" si="73"/>
        <v>0.4545</v>
      </c>
      <c r="AS955" s="444">
        <f t="shared" si="74"/>
        <v>23.582776233976272</v>
      </c>
      <c r="AT955" s="329">
        <f t="shared" si="75"/>
        <v>235.82776233976273</v>
      </c>
      <c r="AU955" s="329">
        <f t="shared" si="72"/>
        <v>236.28226233976272</v>
      </c>
    </row>
    <row r="956" spans="42:47" ht="12.75">
      <c r="AP956" s="329">
        <f t="shared" si="70"/>
        <v>241.04679921514116</v>
      </c>
      <c r="AQ956" s="324">
        <v>910</v>
      </c>
      <c r="AR956" s="443">
        <f t="shared" si="73"/>
        <v>0.455</v>
      </c>
      <c r="AS956" s="444">
        <f t="shared" si="74"/>
        <v>24.059179921514115</v>
      </c>
      <c r="AT956" s="329">
        <f t="shared" si="75"/>
        <v>240.59179921514115</v>
      </c>
      <c r="AU956" s="329">
        <f t="shared" si="72"/>
        <v>241.04679921514116</v>
      </c>
    </row>
    <row r="957" spans="42:47" ht="12.75">
      <c r="AP957" s="329">
        <f t="shared" si="70"/>
        <v>245.9075760193391</v>
      </c>
      <c r="AQ957" s="324">
        <v>911</v>
      </c>
      <c r="AR957" s="443">
        <f t="shared" si="73"/>
        <v>0.4555</v>
      </c>
      <c r="AS957" s="444">
        <f t="shared" si="74"/>
        <v>24.54520760193391</v>
      </c>
      <c r="AT957" s="329">
        <f t="shared" si="75"/>
        <v>245.4520760193391</v>
      </c>
      <c r="AU957" s="329">
        <f t="shared" si="72"/>
        <v>245.9075760193391</v>
      </c>
    </row>
    <row r="958" spans="42:47" ht="12.75">
      <c r="AP958" s="329">
        <f aca="true" t="shared" si="76" ref="AP958:AP1021">AU958</f>
        <v>250.8665369278837</v>
      </c>
      <c r="AQ958" s="324">
        <v>912</v>
      </c>
      <c r="AR958" s="443">
        <f t="shared" si="73"/>
        <v>0.456</v>
      </c>
      <c r="AS958" s="444">
        <f t="shared" si="74"/>
        <v>25.04105369278837</v>
      </c>
      <c r="AT958" s="329">
        <f t="shared" si="75"/>
        <v>250.4105369278837</v>
      </c>
      <c r="AU958" s="329">
        <f t="shared" si="72"/>
        <v>250.8665369278837</v>
      </c>
    </row>
    <row r="959" spans="42:47" ht="12.75">
      <c r="AP959" s="329">
        <f t="shared" si="76"/>
        <v>255.92566539125028</v>
      </c>
      <c r="AQ959" s="324">
        <v>913</v>
      </c>
      <c r="AR959" s="443">
        <f t="shared" si="73"/>
        <v>0.4565</v>
      </c>
      <c r="AS959" s="444">
        <f t="shared" si="74"/>
        <v>25.54691653912503</v>
      </c>
      <c r="AT959" s="329">
        <f t="shared" si="75"/>
        <v>255.46916539125027</v>
      </c>
      <c r="AU959" s="329">
        <f t="shared" si="72"/>
        <v>255.92566539125028</v>
      </c>
    </row>
    <row r="960" spans="42:47" ht="12.75">
      <c r="AP960" s="329">
        <f t="shared" si="76"/>
        <v>261.0869849282743</v>
      </c>
      <c r="AQ960" s="324">
        <v>914</v>
      </c>
      <c r="AR960" s="443">
        <f t="shared" si="73"/>
        <v>0.457</v>
      </c>
      <c r="AS960" s="444">
        <f t="shared" si="74"/>
        <v>26.062998492827433</v>
      </c>
      <c r="AT960" s="329">
        <f t="shared" si="75"/>
        <v>260.6299849282743</v>
      </c>
      <c r="AU960" s="329">
        <f t="shared" si="72"/>
        <v>261.0869849282743</v>
      </c>
    </row>
    <row r="961" spans="42:47" ht="12.75">
      <c r="AP961" s="329">
        <f t="shared" si="76"/>
        <v>266.3525599355825</v>
      </c>
      <c r="AQ961" s="324">
        <v>915</v>
      </c>
      <c r="AR961" s="443">
        <f t="shared" si="73"/>
        <v>0.4575</v>
      </c>
      <c r="AS961" s="444">
        <f t="shared" si="74"/>
        <v>26.589505993558255</v>
      </c>
      <c r="AT961" s="329">
        <f t="shared" si="75"/>
        <v>265.89505993558254</v>
      </c>
      <c r="AU961" s="329">
        <f t="shared" si="72"/>
        <v>266.3525599355825</v>
      </c>
    </row>
    <row r="962" spans="42:47" ht="12.75">
      <c r="AP962" s="329">
        <f t="shared" si="76"/>
        <v>271.7244965133798</v>
      </c>
      <c r="AQ962" s="324">
        <v>916</v>
      </c>
      <c r="AR962" s="443">
        <f t="shared" si="73"/>
        <v>0.458</v>
      </c>
      <c r="AS962" s="444">
        <f t="shared" si="74"/>
        <v>27.126649651337978</v>
      </c>
      <c r="AT962" s="329">
        <f t="shared" si="75"/>
        <v>271.26649651337976</v>
      </c>
      <c r="AU962" s="329">
        <f t="shared" si="72"/>
        <v>271.7244965133798</v>
      </c>
    </row>
    <row r="963" spans="42:47" ht="12.75">
      <c r="AP963" s="329">
        <f t="shared" si="76"/>
        <v>277.2049433079173</v>
      </c>
      <c r="AQ963" s="324">
        <v>917</v>
      </c>
      <c r="AR963" s="443">
        <f t="shared" si="73"/>
        <v>0.4585</v>
      </c>
      <c r="AS963" s="444">
        <f t="shared" si="74"/>
        <v>27.674644330791725</v>
      </c>
      <c r="AT963" s="329">
        <f t="shared" si="75"/>
        <v>276.7464433079173</v>
      </c>
      <c r="AU963" s="329">
        <f t="shared" si="72"/>
        <v>277.2049433079173</v>
      </c>
    </row>
    <row r="964" spans="42:47" ht="12.75">
      <c r="AP964" s="329">
        <f t="shared" si="76"/>
        <v>282.79609237097964</v>
      </c>
      <c r="AQ964" s="324">
        <v>918</v>
      </c>
      <c r="AR964" s="443">
        <f t="shared" si="73"/>
        <v>0.459</v>
      </c>
      <c r="AS964" s="444">
        <f t="shared" si="74"/>
        <v>28.233709237097965</v>
      </c>
      <c r="AT964" s="329">
        <f t="shared" si="75"/>
        <v>282.33709237097963</v>
      </c>
      <c r="AU964" s="329">
        <f t="shared" si="72"/>
        <v>282.79609237097964</v>
      </c>
    </row>
    <row r="965" spans="42:47" ht="12.75">
      <c r="AP965" s="329">
        <f t="shared" si="76"/>
        <v>288.5001800367363</v>
      </c>
      <c r="AQ965" s="324">
        <v>919</v>
      </c>
      <c r="AR965" s="443">
        <f t="shared" si="73"/>
        <v>0.4595</v>
      </c>
      <c r="AS965" s="444">
        <f t="shared" si="74"/>
        <v>28.80406800367363</v>
      </c>
      <c r="AT965" s="329">
        <f t="shared" si="75"/>
        <v>288.0406800367363</v>
      </c>
      <c r="AU965" s="329">
        <f t="shared" si="72"/>
        <v>288.5001800367363</v>
      </c>
    </row>
    <row r="966" spans="42:47" ht="12.75">
      <c r="AP966" s="329">
        <f t="shared" si="76"/>
        <v>294.31948781630024</v>
      </c>
      <c r="AQ966" s="324">
        <v>920</v>
      </c>
      <c r="AR966" s="443">
        <f t="shared" si="73"/>
        <v>0.46</v>
      </c>
      <c r="AS966" s="444">
        <f t="shared" si="74"/>
        <v>29.385948781630027</v>
      </c>
      <c r="AT966" s="329">
        <f t="shared" si="75"/>
        <v>293.85948781630026</v>
      </c>
      <c r="AU966" s="329">
        <f t="shared" si="72"/>
        <v>294.31948781630024</v>
      </c>
    </row>
    <row r="967" spans="42:47" ht="12.75">
      <c r="AP967" s="329">
        <f t="shared" si="76"/>
        <v>300.2563433103696</v>
      </c>
      <c r="AQ967" s="324">
        <v>921</v>
      </c>
      <c r="AR967" s="443">
        <f t="shared" si="73"/>
        <v>0.4605</v>
      </c>
      <c r="AS967" s="444">
        <f t="shared" si="74"/>
        <v>29.979584331036957</v>
      </c>
      <c r="AT967" s="329">
        <f t="shared" si="75"/>
        <v>299.79584331036955</v>
      </c>
      <c r="AU967" s="329">
        <f t="shared" si="72"/>
        <v>300.2563433103696</v>
      </c>
    </row>
    <row r="968" spans="42:47" ht="12.75">
      <c r="AP968" s="329">
        <f t="shared" si="76"/>
        <v>306.3131211402943</v>
      </c>
      <c r="AQ968" s="324">
        <v>922</v>
      </c>
      <c r="AR968" s="443">
        <f t="shared" si="73"/>
        <v>0.461</v>
      </c>
      <c r="AS968" s="444">
        <f t="shared" si="74"/>
        <v>30.585212114029428</v>
      </c>
      <c r="AT968" s="329">
        <f t="shared" si="75"/>
        <v>305.8521211402943</v>
      </c>
      <c r="AU968" s="329">
        <f t="shared" si="72"/>
        <v>306.3131211402943</v>
      </c>
    </row>
    <row r="969" spans="42:47" ht="12.75">
      <c r="AP969" s="329">
        <f t="shared" si="76"/>
        <v>312.4922438979578</v>
      </c>
      <c r="AQ969" s="324">
        <v>923</v>
      </c>
      <c r="AR969" s="443">
        <f t="shared" si="73"/>
        <v>0.4615</v>
      </c>
      <c r="AS969" s="444">
        <f t="shared" si="74"/>
        <v>31.203074389795777</v>
      </c>
      <c r="AT969" s="329">
        <f t="shared" si="75"/>
        <v>312.0307438979578</v>
      </c>
      <c r="AU969" s="329">
        <f t="shared" si="72"/>
        <v>312.4922438979578</v>
      </c>
    </row>
    <row r="970" spans="42:47" ht="12.75">
      <c r="AP970" s="329">
        <f t="shared" si="76"/>
        <v>318.7961831148458</v>
      </c>
      <c r="AQ970" s="324">
        <v>924</v>
      </c>
      <c r="AR970" s="443">
        <f t="shared" si="73"/>
        <v>0.462</v>
      </c>
      <c r="AS970" s="444">
        <f t="shared" si="74"/>
        <v>31.833418311484582</v>
      </c>
      <c r="AT970" s="329">
        <f t="shared" si="75"/>
        <v>318.3341831148458</v>
      </c>
      <c r="AU970" s="329">
        <f t="shared" si="72"/>
        <v>318.7961831148458</v>
      </c>
    </row>
    <row r="971" spans="42:47" ht="12.75">
      <c r="AP971" s="329">
        <f t="shared" si="76"/>
        <v>325.2274602506922</v>
      </c>
      <c r="AQ971" s="324">
        <v>925</v>
      </c>
      <c r="AR971" s="443">
        <f t="shared" si="73"/>
        <v>0.4625</v>
      </c>
      <c r="AS971" s="444">
        <f t="shared" si="74"/>
        <v>32.476496025069224</v>
      </c>
      <c r="AT971" s="329">
        <f t="shared" si="75"/>
        <v>324.76496025069224</v>
      </c>
      <c r="AU971" s="329">
        <f t="shared" si="72"/>
        <v>325.2274602506922</v>
      </c>
    </row>
    <row r="972" spans="42:47" ht="12.75">
      <c r="AP972" s="329">
        <f t="shared" si="76"/>
        <v>331.7886477020962</v>
      </c>
      <c r="AQ972" s="324">
        <v>926</v>
      </c>
      <c r="AR972" s="443">
        <f t="shared" si="73"/>
        <v>0.463</v>
      </c>
      <c r="AS972" s="444">
        <f t="shared" si="74"/>
        <v>33.13256477020962</v>
      </c>
      <c r="AT972" s="329">
        <f t="shared" si="75"/>
        <v>331.3256477020962</v>
      </c>
      <c r="AU972" s="329">
        <f t="shared" si="72"/>
        <v>331.7886477020962</v>
      </c>
    </row>
    <row r="973" spans="42:47" ht="12.75">
      <c r="AP973" s="329">
        <f t="shared" si="76"/>
        <v>338.48236983151526</v>
      </c>
      <c r="AQ973" s="324">
        <v>927</v>
      </c>
      <c r="AR973" s="443">
        <f t="shared" si="73"/>
        <v>0.4635</v>
      </c>
      <c r="AS973" s="444">
        <f t="shared" si="74"/>
        <v>33.801886983151526</v>
      </c>
      <c r="AT973" s="329">
        <f t="shared" si="75"/>
        <v>338.01886983151525</v>
      </c>
      <c r="AU973" s="329">
        <f t="shared" si="72"/>
        <v>338.48236983151526</v>
      </c>
    </row>
    <row r="974" spans="42:47" ht="12.75">
      <c r="AP974" s="329">
        <f t="shared" si="76"/>
        <v>345.31130401704644</v>
      </c>
      <c r="AQ974" s="324">
        <v>928</v>
      </c>
      <c r="AR974" s="443">
        <f t="shared" si="73"/>
        <v>0.464</v>
      </c>
      <c r="AS974" s="444">
        <f t="shared" si="74"/>
        <v>34.484730401704645</v>
      </c>
      <c r="AT974" s="329">
        <f t="shared" si="75"/>
        <v>344.84730401704644</v>
      </c>
      <c r="AU974" s="329">
        <f t="shared" si="72"/>
        <v>345.31130401704644</v>
      </c>
    </row>
    <row r="975" spans="42:47" ht="12.75">
      <c r="AP975" s="329">
        <f t="shared" si="76"/>
        <v>352.27818172340875</v>
      </c>
      <c r="AQ975" s="324">
        <v>929</v>
      </c>
      <c r="AR975" s="443">
        <f t="shared" si="73"/>
        <v>0.4645</v>
      </c>
      <c r="AS975" s="444">
        <f t="shared" si="74"/>
        <v>35.181368172340875</v>
      </c>
      <c r="AT975" s="329">
        <f t="shared" si="75"/>
        <v>351.81368172340876</v>
      </c>
      <c r="AU975" s="329">
        <f t="shared" si="72"/>
        <v>352.27818172340875</v>
      </c>
    </row>
    <row r="976" spans="42:47" ht="12.75">
      <c r="AP976" s="329">
        <f t="shared" si="76"/>
        <v>359.38578959457203</v>
      </c>
      <c r="AQ976" s="324">
        <v>930</v>
      </c>
      <c r="AR976" s="443">
        <f t="shared" si="73"/>
        <v>0.465</v>
      </c>
      <c r="AS976" s="444">
        <f t="shared" si="74"/>
        <v>35.89207895945721</v>
      </c>
      <c r="AT976" s="329">
        <f t="shared" si="75"/>
        <v>358.92078959457206</v>
      </c>
      <c r="AU976" s="329">
        <f t="shared" si="72"/>
        <v>359.38578959457203</v>
      </c>
    </row>
    <row r="977" spans="42:47" ht="12.75">
      <c r="AP977" s="329">
        <f t="shared" si="76"/>
        <v>366.6369705684475</v>
      </c>
      <c r="AQ977" s="324">
        <v>931</v>
      </c>
      <c r="AR977" s="443">
        <f t="shared" si="73"/>
        <v>0.4655</v>
      </c>
      <c r="AS977" s="444">
        <f t="shared" si="74"/>
        <v>36.61714705684475</v>
      </c>
      <c r="AT977" s="329">
        <f t="shared" si="75"/>
        <v>366.1714705684475</v>
      </c>
      <c r="AU977" s="329">
        <f t="shared" si="72"/>
        <v>366.6369705684475</v>
      </c>
    </row>
    <row r="978" spans="42:47" ht="12.75">
      <c r="AP978" s="329">
        <f t="shared" si="76"/>
        <v>374.0346250141018</v>
      </c>
      <c r="AQ978" s="324">
        <v>932</v>
      </c>
      <c r="AR978" s="443">
        <f t="shared" si="73"/>
        <v>0.466</v>
      </c>
      <c r="AS978" s="444">
        <f t="shared" si="74"/>
        <v>37.35686250141018</v>
      </c>
      <c r="AT978" s="329">
        <f t="shared" si="75"/>
        <v>373.56862501410177</v>
      </c>
      <c r="AU978" s="329">
        <f t="shared" si="72"/>
        <v>374.0346250141018</v>
      </c>
    </row>
    <row r="979" spans="42:47" ht="12.75">
      <c r="AP979" s="329">
        <f t="shared" si="76"/>
        <v>381.5817118919432</v>
      </c>
      <c r="AQ979" s="324">
        <v>933</v>
      </c>
      <c r="AR979" s="443">
        <f t="shared" si="73"/>
        <v>0.4665</v>
      </c>
      <c r="AS979" s="444">
        <f t="shared" si="74"/>
        <v>38.11152118919432</v>
      </c>
      <c r="AT979" s="329">
        <f t="shared" si="75"/>
        <v>381.1152118919432</v>
      </c>
      <c r="AU979" s="329">
        <f t="shared" si="72"/>
        <v>381.5817118919432</v>
      </c>
    </row>
    <row r="980" spans="42:47" ht="12.75">
      <c r="AP980" s="329">
        <f t="shared" si="76"/>
        <v>389.28124993734525</v>
      </c>
      <c r="AQ980" s="324">
        <v>934</v>
      </c>
      <c r="AR980" s="443">
        <f t="shared" si="73"/>
        <v>0.467</v>
      </c>
      <c r="AS980" s="444">
        <f t="shared" si="74"/>
        <v>38.88142499373453</v>
      </c>
      <c r="AT980" s="329">
        <f t="shared" si="75"/>
        <v>388.81424993734527</v>
      </c>
      <c r="AU980" s="329">
        <f t="shared" si="72"/>
        <v>389.28124993734525</v>
      </c>
    </row>
    <row r="981" spans="42:47" ht="12.75">
      <c r="AP981" s="329">
        <f t="shared" si="76"/>
        <v>397.1363188681828</v>
      </c>
      <c r="AQ981" s="324">
        <v>935</v>
      </c>
      <c r="AR981" s="443">
        <f t="shared" si="73"/>
        <v>0.4675</v>
      </c>
      <c r="AS981" s="444">
        <f t="shared" si="74"/>
        <v>39.66688188681828</v>
      </c>
      <c r="AT981" s="329">
        <f t="shared" si="75"/>
        <v>396.6688188681828</v>
      </c>
      <c r="AU981" s="329">
        <f t="shared" si="72"/>
        <v>397.1363188681828</v>
      </c>
    </row>
    <row r="982" spans="42:47" ht="12.75">
      <c r="AP982" s="329">
        <f t="shared" si="76"/>
        <v>405.1500606167545</v>
      </c>
      <c r="AQ982" s="324">
        <v>936</v>
      </c>
      <c r="AR982" s="443">
        <f t="shared" si="73"/>
        <v>0.468</v>
      </c>
      <c r="AS982" s="444">
        <f t="shared" si="74"/>
        <v>40.468206061675446</v>
      </c>
      <c r="AT982" s="329">
        <f t="shared" si="75"/>
        <v>404.6820606167545</v>
      </c>
      <c r="AU982" s="329">
        <f t="shared" si="72"/>
        <v>405.1500606167545</v>
      </c>
    </row>
    <row r="983" spans="42:47" ht="12.75">
      <c r="AP983" s="329">
        <f t="shared" si="76"/>
        <v>413.3256805866056</v>
      </c>
      <c r="AQ983" s="324">
        <v>937</v>
      </c>
      <c r="AR983" s="443">
        <f t="shared" si="73"/>
        <v>0.4685</v>
      </c>
      <c r="AS983" s="444">
        <f t="shared" si="74"/>
        <v>41.28571805866056</v>
      </c>
      <c r="AT983" s="329">
        <f t="shared" si="75"/>
        <v>412.8571805866056</v>
      </c>
      <c r="AU983" s="329">
        <f t="shared" si="72"/>
        <v>413.3256805866056</v>
      </c>
    </row>
    <row r="984" spans="42:47" ht="12.75">
      <c r="AP984" s="329">
        <f t="shared" si="76"/>
        <v>421.66644893472716</v>
      </c>
      <c r="AQ984" s="324">
        <v>938</v>
      </c>
      <c r="AR984" s="443">
        <f t="shared" si="73"/>
        <v>0.46900000000000003</v>
      </c>
      <c r="AS984" s="444">
        <f t="shared" si="74"/>
        <v>42.11974489347271</v>
      </c>
      <c r="AT984" s="329">
        <f t="shared" si="75"/>
        <v>421.19744893472716</v>
      </c>
      <c r="AU984" s="329">
        <f t="shared" si="72"/>
        <v>421.66644893472716</v>
      </c>
    </row>
    <row r="985" spans="42:47" ht="12.75">
      <c r="AP985" s="329">
        <f t="shared" si="76"/>
        <v>430.1757018796635</v>
      </c>
      <c r="AQ985" s="324">
        <v>939</v>
      </c>
      <c r="AR985" s="443">
        <f t="shared" si="73"/>
        <v>0.46950000000000003</v>
      </c>
      <c r="AS985" s="444">
        <f t="shared" si="74"/>
        <v>42.970620187966354</v>
      </c>
      <c r="AT985" s="329">
        <f t="shared" si="75"/>
        <v>429.7062018796635</v>
      </c>
      <c r="AU985" s="329">
        <f t="shared" si="72"/>
        <v>430.1757018796635</v>
      </c>
    </row>
    <row r="986" spans="42:47" ht="12.75">
      <c r="AP986" s="329">
        <f t="shared" si="76"/>
        <v>438.8568430360442</v>
      </c>
      <c r="AQ986" s="324">
        <v>940</v>
      </c>
      <c r="AR986" s="443">
        <f t="shared" si="73"/>
        <v>0.47000000000000003</v>
      </c>
      <c r="AS986" s="444">
        <f t="shared" si="74"/>
        <v>43.83868430360442</v>
      </c>
      <c r="AT986" s="329">
        <f t="shared" si="75"/>
        <v>438.3868430360442</v>
      </c>
      <c r="AU986" s="329">
        <f t="shared" si="72"/>
        <v>438.8568430360442</v>
      </c>
    </row>
    <row r="987" spans="42:47" ht="12.75">
      <c r="AP987" s="329">
        <f t="shared" si="76"/>
        <v>447.71334477607525</v>
      </c>
      <c r="AQ987" s="324">
        <v>941</v>
      </c>
      <c r="AR987" s="443">
        <f t="shared" si="73"/>
        <v>0.47050000000000003</v>
      </c>
      <c r="AS987" s="444">
        <f t="shared" si="74"/>
        <v>44.724284477607526</v>
      </c>
      <c r="AT987" s="329">
        <f t="shared" si="75"/>
        <v>447.24284477607523</v>
      </c>
      <c r="AU987" s="329">
        <f t="shared" si="72"/>
        <v>447.71334477607525</v>
      </c>
    </row>
    <row r="988" spans="42:47" ht="12.75">
      <c r="AP988" s="329">
        <f t="shared" si="76"/>
        <v>456.74874961853413</v>
      </c>
      <c r="AQ988" s="324">
        <v>942</v>
      </c>
      <c r="AR988" s="443">
        <f t="shared" si="73"/>
        <v>0.47100000000000003</v>
      </c>
      <c r="AS988" s="444">
        <f t="shared" si="74"/>
        <v>45.62777496185341</v>
      </c>
      <c r="AT988" s="329">
        <f t="shared" si="75"/>
        <v>456.27774961853413</v>
      </c>
      <c r="AU988" s="329">
        <f t="shared" si="72"/>
        <v>456.74874961853413</v>
      </c>
    </row>
    <row r="989" spans="42:47" ht="12.75">
      <c r="AP989" s="329">
        <f t="shared" si="76"/>
        <v>465.9666716458248</v>
      </c>
      <c r="AQ989" s="324">
        <v>943</v>
      </c>
      <c r="AR989" s="443">
        <f t="shared" si="73"/>
        <v>0.47150000000000003</v>
      </c>
      <c r="AS989" s="444">
        <f t="shared" si="74"/>
        <v>46.54951716458248</v>
      </c>
      <c r="AT989" s="329">
        <f t="shared" si="75"/>
        <v>465.4951716458248</v>
      </c>
      <c r="AU989" s="329">
        <f t="shared" si="72"/>
        <v>465.9666716458248</v>
      </c>
    </row>
    <row r="990" spans="42:47" ht="12.75">
      <c r="AP990" s="329">
        <f t="shared" si="76"/>
        <v>475.37079794966075</v>
      </c>
      <c r="AQ990" s="324">
        <v>944</v>
      </c>
      <c r="AR990" s="443">
        <f t="shared" si="73"/>
        <v>0.47200000000000003</v>
      </c>
      <c r="AS990" s="444">
        <f t="shared" si="74"/>
        <v>47.48987979496608</v>
      </c>
      <c r="AT990" s="329">
        <f t="shared" si="75"/>
        <v>474.8987979496608</v>
      </c>
      <c r="AU990" s="329">
        <f t="shared" si="72"/>
        <v>475.37079794966075</v>
      </c>
    </row>
    <row r="991" spans="42:47" ht="12.75">
      <c r="AP991" s="329">
        <f t="shared" si="76"/>
        <v>484.9648901059433</v>
      </c>
      <c r="AQ991" s="324">
        <v>945</v>
      </c>
      <c r="AR991" s="443">
        <f t="shared" si="73"/>
        <v>0.47250000000000003</v>
      </c>
      <c r="AS991" s="444">
        <f t="shared" si="74"/>
        <v>48.449239010594326</v>
      </c>
      <c r="AT991" s="329">
        <f t="shared" si="75"/>
        <v>484.4923901059433</v>
      </c>
      <c r="AU991" s="329">
        <f t="shared" si="72"/>
        <v>484.9648901059433</v>
      </c>
    </row>
    <row r="992" spans="42:47" ht="12.75">
      <c r="AP992" s="329">
        <f t="shared" si="76"/>
        <v>494.75278567945287</v>
      </c>
      <c r="AQ992" s="324">
        <v>946</v>
      </c>
      <c r="AR992" s="443">
        <f t="shared" si="73"/>
        <v>0.47300000000000003</v>
      </c>
      <c r="AS992" s="444">
        <f t="shared" si="74"/>
        <v>49.42797856794529</v>
      </c>
      <c r="AT992" s="329">
        <f t="shared" si="75"/>
        <v>494.27978567945286</v>
      </c>
      <c r="AU992" s="329">
        <f aca="true" t="shared" si="77" ref="AU992:AU1046">AR992+AT992</f>
        <v>494.75278567945287</v>
      </c>
    </row>
    <row r="993" spans="42:47" ht="12.75">
      <c r="AP993" s="329">
        <f t="shared" si="76"/>
        <v>504.73839975891923</v>
      </c>
      <c r="AQ993" s="324">
        <v>947</v>
      </c>
      <c r="AR993" s="443">
        <f t="shared" si="73"/>
        <v>0.47350000000000003</v>
      </c>
      <c r="AS993" s="444">
        <f t="shared" si="74"/>
        <v>50.426489975891926</v>
      </c>
      <c r="AT993" s="329">
        <f t="shared" si="75"/>
        <v>504.2648997589192</v>
      </c>
      <c r="AU993" s="329">
        <f t="shared" si="77"/>
        <v>504.73839975891923</v>
      </c>
    </row>
    <row r="994" spans="42:47" ht="12.75">
      <c r="AP994" s="329">
        <f t="shared" si="76"/>
        <v>514.925726523111</v>
      </c>
      <c r="AQ994" s="324">
        <v>948</v>
      </c>
      <c r="AR994" s="443">
        <f t="shared" si="73"/>
        <v>0.47400000000000003</v>
      </c>
      <c r="AS994" s="444">
        <f t="shared" si="74"/>
        <v>51.4451726523111</v>
      </c>
      <c r="AT994" s="329">
        <f t="shared" si="75"/>
        <v>514.451726523111</v>
      </c>
      <c r="AU994" s="329">
        <f t="shared" si="77"/>
        <v>514.925726523111</v>
      </c>
    </row>
    <row r="995" spans="42:47" ht="12.75">
      <c r="AP995" s="329">
        <f t="shared" si="76"/>
        <v>525.3188408385597</v>
      </c>
      <c r="AQ995" s="324">
        <v>949</v>
      </c>
      <c r="AR995" s="443">
        <f t="shared" si="73"/>
        <v>0.47450000000000003</v>
      </c>
      <c r="AS995" s="444">
        <f t="shared" si="74"/>
        <v>52.484434083855966</v>
      </c>
      <c r="AT995" s="329">
        <f t="shared" si="75"/>
        <v>524.8443408385597</v>
      </c>
      <c r="AU995" s="329">
        <f t="shared" si="77"/>
        <v>525.3188408385597</v>
      </c>
    </row>
    <row r="996" spans="42:47" ht="12.75">
      <c r="AP996" s="329">
        <f t="shared" si="76"/>
        <v>535.9218998895617</v>
      </c>
      <c r="AQ996" s="324">
        <v>950</v>
      </c>
      <c r="AR996" s="443">
        <f t="shared" si="73"/>
        <v>0.47500000000000003</v>
      </c>
      <c r="AS996" s="444">
        <f t="shared" si="74"/>
        <v>53.54468998895617</v>
      </c>
      <c r="AT996" s="329">
        <f t="shared" si="75"/>
        <v>535.4468998895617</v>
      </c>
      <c r="AU996" s="329">
        <f t="shared" si="77"/>
        <v>535.9218998895617</v>
      </c>
    </row>
    <row r="997" spans="42:47" ht="12.75">
      <c r="AP997" s="329">
        <f t="shared" si="76"/>
        <v>546.7391448411088</v>
      </c>
      <c r="AQ997" s="324">
        <v>951</v>
      </c>
      <c r="AR997" s="443">
        <f t="shared" si="73"/>
        <v>0.47550000000000003</v>
      </c>
      <c r="AS997" s="444">
        <f t="shared" si="74"/>
        <v>54.62636448411088</v>
      </c>
      <c r="AT997" s="329">
        <f t="shared" si="75"/>
        <v>546.2636448411088</v>
      </c>
      <c r="AU997" s="329">
        <f t="shared" si="77"/>
        <v>546.7391448411088</v>
      </c>
    </row>
    <row r="998" spans="42:47" ht="12.75">
      <c r="AP998" s="329">
        <f t="shared" si="76"/>
        <v>557.7749025354028</v>
      </c>
      <c r="AQ998" s="324">
        <v>952</v>
      </c>
      <c r="AR998" s="443">
        <f t="shared" si="73"/>
        <v>0.47600000000000003</v>
      </c>
      <c r="AS998" s="444">
        <f t="shared" si="74"/>
        <v>55.72989025354028</v>
      </c>
      <c r="AT998" s="329">
        <f t="shared" si="75"/>
        <v>557.2989025354028</v>
      </c>
      <c r="AU998" s="329">
        <f t="shared" si="77"/>
        <v>557.7749025354028</v>
      </c>
    </row>
    <row r="999" spans="42:47" ht="12.75">
      <c r="AP999" s="329">
        <f t="shared" si="76"/>
        <v>569.0335872226622</v>
      </c>
      <c r="AQ999" s="324">
        <v>953</v>
      </c>
      <c r="AR999" s="443">
        <f t="shared" si="73"/>
        <v>0.47650000000000003</v>
      </c>
      <c r="AS999" s="444">
        <f t="shared" si="74"/>
        <v>56.855708722266215</v>
      </c>
      <c r="AT999" s="329">
        <f t="shared" si="75"/>
        <v>568.5570872226622</v>
      </c>
      <c r="AU999" s="329">
        <f t="shared" si="77"/>
        <v>569.0335872226622</v>
      </c>
    </row>
    <row r="1000" spans="42:47" ht="12.75">
      <c r="AP1000" s="329">
        <f t="shared" si="76"/>
        <v>580.5197023268727</v>
      </c>
      <c r="AQ1000" s="324">
        <v>954</v>
      </c>
      <c r="AR1000" s="443">
        <f t="shared" si="73"/>
        <v>0.47700000000000004</v>
      </c>
      <c r="AS1000" s="444">
        <f t="shared" si="74"/>
        <v>58.00427023268727</v>
      </c>
      <c r="AT1000" s="329">
        <f t="shared" si="75"/>
        <v>580.0427023268727</v>
      </c>
      <c r="AU1000" s="329">
        <f t="shared" si="77"/>
        <v>580.5197023268727</v>
      </c>
    </row>
    <row r="1001" spans="42:47" ht="12.75">
      <c r="AP1001" s="329">
        <f t="shared" si="76"/>
        <v>592.2378422472199</v>
      </c>
      <c r="AQ1001" s="324">
        <v>955</v>
      </c>
      <c r="AR1001" s="443">
        <f t="shared" si="73"/>
        <v>0.47750000000000004</v>
      </c>
      <c r="AS1001" s="444">
        <f t="shared" si="74"/>
        <v>59.176034224721995</v>
      </c>
      <c r="AT1001" s="329">
        <f t="shared" si="75"/>
        <v>591.7603422472199</v>
      </c>
      <c r="AU1001" s="329">
        <f t="shared" si="77"/>
        <v>592.2378422472199</v>
      </c>
    </row>
    <row r="1002" spans="42:47" ht="12.75">
      <c r="AP1002" s="329">
        <f t="shared" si="76"/>
        <v>604.1926941959091</v>
      </c>
      <c r="AQ1002" s="324">
        <v>956</v>
      </c>
      <c r="AR1002" s="443">
        <f t="shared" si="73"/>
        <v>0.47800000000000004</v>
      </c>
      <c r="AS1002" s="444">
        <f t="shared" si="74"/>
        <v>60.371469419590916</v>
      </c>
      <c r="AT1002" s="329">
        <f t="shared" si="75"/>
        <v>603.7146941959091</v>
      </c>
      <c r="AU1002" s="329">
        <f t="shared" si="77"/>
        <v>604.1926941959091</v>
      </c>
    </row>
    <row r="1003" spans="42:47" ht="12.75">
      <c r="AP1003" s="329">
        <f t="shared" si="76"/>
        <v>616.3890400731135</v>
      </c>
      <c r="AQ1003" s="324">
        <v>957</v>
      </c>
      <c r="AR1003" s="443">
        <f t="shared" si="73"/>
        <v>0.47850000000000004</v>
      </c>
      <c r="AS1003" s="444">
        <f t="shared" si="74"/>
        <v>61.59105400731134</v>
      </c>
      <c r="AT1003" s="329">
        <f t="shared" si="75"/>
        <v>615.9105400731135</v>
      </c>
      <c r="AU1003" s="329">
        <f t="shared" si="77"/>
        <v>616.3890400731135</v>
      </c>
    </row>
    <row r="1004" spans="42:47" ht="12.75">
      <c r="AP1004" s="329">
        <f t="shared" si="76"/>
        <v>628.831758379797</v>
      </c>
      <c r="AQ1004" s="324">
        <v>958</v>
      </c>
      <c r="AR1004" s="443">
        <f t="shared" si="73"/>
        <v>0.47900000000000004</v>
      </c>
      <c r="AS1004" s="444">
        <f t="shared" si="74"/>
        <v>62.835275837979694</v>
      </c>
      <c r="AT1004" s="329">
        <f t="shared" si="75"/>
        <v>628.3527583797969</v>
      </c>
      <c r="AU1004" s="329">
        <f t="shared" si="77"/>
        <v>628.831758379797</v>
      </c>
    </row>
    <row r="1005" spans="42:47" ht="12.75">
      <c r="AP1005" s="329">
        <f t="shared" si="76"/>
        <v>641.525826169181</v>
      </c>
      <c r="AQ1005" s="324">
        <v>959</v>
      </c>
      <c r="AR1005" s="443">
        <f t="shared" si="73"/>
        <v>0.47950000000000004</v>
      </c>
      <c r="AS1005" s="444">
        <f t="shared" si="74"/>
        <v>64.1046326169181</v>
      </c>
      <c r="AT1005" s="329">
        <f t="shared" si="75"/>
        <v>641.0463261691809</v>
      </c>
      <c r="AU1005" s="329">
        <f t="shared" si="77"/>
        <v>641.525826169181</v>
      </c>
    </row>
    <row r="1006" spans="42:47" ht="12.75">
      <c r="AP1006" s="329">
        <f t="shared" si="76"/>
        <v>654.4763210376309</v>
      </c>
      <c r="AQ1006" s="324">
        <v>960</v>
      </c>
      <c r="AR1006" s="443">
        <f aca="true" t="shared" si="78" ref="AR1006:AR1046">AQ1006*$AQ$44</f>
        <v>0.48</v>
      </c>
      <c r="AS1006" s="444">
        <f aca="true" t="shared" si="79" ref="AS1006:AS1046">IF($AS$28=1,0,$AS$36*(EXP($AS$37*AR1006)-1))</f>
        <v>65.39963210376308</v>
      </c>
      <c r="AT1006" s="329">
        <f aca="true" t="shared" si="80" ref="AT1006:AT1046">AS1006*$AS$44</f>
        <v>653.9963210376309</v>
      </c>
      <c r="AU1006" s="329">
        <f t="shared" si="77"/>
        <v>654.4763210376309</v>
      </c>
    </row>
    <row r="1007" spans="42:47" ht="12.75">
      <c r="AP1007" s="329">
        <f t="shared" si="76"/>
        <v>667.6884231557632</v>
      </c>
      <c r="AQ1007" s="324">
        <v>961</v>
      </c>
      <c r="AR1007" s="443">
        <f t="shared" si="78"/>
        <v>0.4805</v>
      </c>
      <c r="AS1007" s="444">
        <f t="shared" si="79"/>
        <v>66.72079231557632</v>
      </c>
      <c r="AT1007" s="329">
        <f t="shared" si="80"/>
        <v>667.2079231557632</v>
      </c>
      <c r="AU1007" s="329">
        <f t="shared" si="77"/>
        <v>667.6884231557632</v>
      </c>
    </row>
    <row r="1008" spans="42:47" ht="12.75">
      <c r="AP1008" s="329">
        <f t="shared" si="76"/>
        <v>681.167417340582</v>
      </c>
      <c r="AQ1008" s="324">
        <v>962</v>
      </c>
      <c r="AR1008" s="443">
        <f t="shared" si="78"/>
        <v>0.481</v>
      </c>
      <c r="AS1008" s="444">
        <f t="shared" si="79"/>
        <v>68.0686417340582</v>
      </c>
      <c r="AT1008" s="329">
        <f t="shared" si="80"/>
        <v>680.686417340582</v>
      </c>
      <c r="AU1008" s="329">
        <f t="shared" si="77"/>
        <v>681.167417340582</v>
      </c>
    </row>
    <row r="1009" spans="42:47" ht="12.75">
      <c r="AP1009" s="329">
        <f t="shared" si="76"/>
        <v>694.918695169477</v>
      </c>
      <c r="AQ1009" s="324">
        <v>963</v>
      </c>
      <c r="AR1009" s="443">
        <f t="shared" si="78"/>
        <v>0.4815</v>
      </c>
      <c r="AS1009" s="444">
        <f t="shared" si="79"/>
        <v>69.44371951694771</v>
      </c>
      <c r="AT1009" s="329">
        <f t="shared" si="80"/>
        <v>694.437195169477</v>
      </c>
      <c r="AU1009" s="329">
        <f t="shared" si="77"/>
        <v>694.918695169477</v>
      </c>
    </row>
    <row r="1010" spans="42:47" ht="12.75">
      <c r="AP1010" s="329">
        <f t="shared" si="76"/>
        <v>708.9477571369284</v>
      </c>
      <c r="AQ1010" s="324">
        <v>964</v>
      </c>
      <c r="AR1010" s="443">
        <f t="shared" si="78"/>
        <v>0.482</v>
      </c>
      <c r="AS1010" s="444">
        <f t="shared" si="79"/>
        <v>70.84657571369284</v>
      </c>
      <c r="AT1010" s="329">
        <f t="shared" si="80"/>
        <v>708.4657571369285</v>
      </c>
      <c r="AU1010" s="329">
        <f t="shared" si="77"/>
        <v>708.9477571369284</v>
      </c>
    </row>
    <row r="1011" spans="42:47" ht="12.75">
      <c r="AP1011" s="329">
        <f t="shared" si="76"/>
        <v>723.2602148547683</v>
      </c>
      <c r="AQ1011" s="324">
        <v>965</v>
      </c>
      <c r="AR1011" s="443">
        <f t="shared" si="78"/>
        <v>0.4825</v>
      </c>
      <c r="AS1011" s="444">
        <f t="shared" si="79"/>
        <v>72.27777148547683</v>
      </c>
      <c r="AT1011" s="329">
        <f t="shared" si="80"/>
        <v>722.7777148547683</v>
      </c>
      <c r="AU1011" s="329">
        <f t="shared" si="77"/>
        <v>723.2602148547683</v>
      </c>
    </row>
    <row r="1012" spans="42:47" ht="12.75">
      <c r="AP1012" s="329">
        <f t="shared" si="76"/>
        <v>737.8617932969146</v>
      </c>
      <c r="AQ1012" s="324">
        <v>966</v>
      </c>
      <c r="AR1012" s="443">
        <f t="shared" si="78"/>
        <v>0.483</v>
      </c>
      <c r="AS1012" s="444">
        <f t="shared" si="79"/>
        <v>73.73787932969147</v>
      </c>
      <c r="AT1012" s="329">
        <f t="shared" si="80"/>
        <v>737.3787932969146</v>
      </c>
      <c r="AU1012" s="329">
        <f t="shared" si="77"/>
        <v>737.8617932969146</v>
      </c>
    </row>
    <row r="1013" spans="42:47" ht="12.75">
      <c r="AP1013" s="329">
        <f t="shared" si="76"/>
        <v>752.7583330894283</v>
      </c>
      <c r="AQ1013" s="324">
        <v>967</v>
      </c>
      <c r="AR1013" s="443">
        <f t="shared" si="78"/>
        <v>0.4835</v>
      </c>
      <c r="AS1013" s="444">
        <f t="shared" si="79"/>
        <v>75.22748330894282</v>
      </c>
      <c r="AT1013" s="329">
        <f t="shared" si="80"/>
        <v>752.2748330894283</v>
      </c>
      <c r="AU1013" s="329">
        <f t="shared" si="77"/>
        <v>752.7583330894283</v>
      </c>
    </row>
    <row r="1014" spans="42:47" ht="12.75">
      <c r="AP1014" s="329">
        <f t="shared" si="76"/>
        <v>767.9557928468425</v>
      </c>
      <c r="AQ1014" s="324">
        <v>968</v>
      </c>
      <c r="AR1014" s="443">
        <f t="shared" si="78"/>
        <v>0.484</v>
      </c>
      <c r="AS1014" s="444">
        <f t="shared" si="79"/>
        <v>76.74717928468425</v>
      </c>
      <c r="AT1014" s="329">
        <f t="shared" si="80"/>
        <v>767.4717928468425</v>
      </c>
      <c r="AU1014" s="329">
        <f t="shared" si="77"/>
        <v>767.9557928468425</v>
      </c>
    </row>
    <row r="1015" spans="42:47" ht="12.75">
      <c r="AP1015" s="329">
        <f t="shared" si="76"/>
        <v>783.4602515556891</v>
      </c>
      <c r="AQ1015" s="324">
        <v>969</v>
      </c>
      <c r="AR1015" s="443">
        <f t="shared" si="78"/>
        <v>0.4845</v>
      </c>
      <c r="AS1015" s="444">
        <f t="shared" si="79"/>
        <v>78.29757515556891</v>
      </c>
      <c r="AT1015" s="329">
        <f t="shared" si="80"/>
        <v>782.975751555689</v>
      </c>
      <c r="AU1015" s="329">
        <f t="shared" si="77"/>
        <v>783.4602515556891</v>
      </c>
    </row>
    <row r="1016" spans="42:47" ht="12.75">
      <c r="AP1016" s="329">
        <f t="shared" si="76"/>
        <v>799.2779110061739</v>
      </c>
      <c r="AQ1016" s="324">
        <v>970</v>
      </c>
      <c r="AR1016" s="443">
        <f t="shared" si="78"/>
        <v>0.485</v>
      </c>
      <c r="AS1016" s="444">
        <f t="shared" si="79"/>
        <v>79.8792911006174</v>
      </c>
      <c r="AT1016" s="329">
        <f t="shared" si="80"/>
        <v>798.7929110061739</v>
      </c>
      <c r="AU1016" s="329">
        <f t="shared" si="77"/>
        <v>799.2779110061739</v>
      </c>
    </row>
    <row r="1017" spans="42:47" ht="12.75">
      <c r="AP1017" s="329">
        <f t="shared" si="76"/>
        <v>815.4150982729755</v>
      </c>
      <c r="AQ1017" s="324">
        <v>971</v>
      </c>
      <c r="AR1017" s="443">
        <f t="shared" si="78"/>
        <v>0.4855</v>
      </c>
      <c r="AS1017" s="444">
        <f t="shared" si="79"/>
        <v>81.49295982729754</v>
      </c>
      <c r="AT1017" s="329">
        <f t="shared" si="80"/>
        <v>814.9295982729755</v>
      </c>
      <c r="AU1017" s="329">
        <f t="shared" si="77"/>
        <v>815.4150982729755</v>
      </c>
    </row>
    <row r="1018" spans="42:47" ht="12.75">
      <c r="AP1018" s="329">
        <f t="shared" si="76"/>
        <v>831.878268246159</v>
      </c>
      <c r="AQ1018" s="324">
        <v>972</v>
      </c>
      <c r="AR1018" s="443">
        <f t="shared" si="78"/>
        <v>0.486</v>
      </c>
      <c r="AS1018" s="444">
        <f t="shared" si="79"/>
        <v>83.1392268246159</v>
      </c>
      <c r="AT1018" s="329">
        <f t="shared" si="80"/>
        <v>831.392268246159</v>
      </c>
      <c r="AU1018" s="329">
        <f t="shared" si="77"/>
        <v>831.878268246159</v>
      </c>
    </row>
    <row r="1019" spans="42:47" ht="12.75">
      <c r="AP1019" s="329">
        <f t="shared" si="76"/>
        <v>848.6740062132221</v>
      </c>
      <c r="AQ1019" s="324">
        <v>973</v>
      </c>
      <c r="AR1019" s="443">
        <f t="shared" si="78"/>
        <v>0.4865</v>
      </c>
      <c r="AS1019" s="444">
        <f t="shared" si="79"/>
        <v>84.81875062132221</v>
      </c>
      <c r="AT1019" s="329">
        <f t="shared" si="80"/>
        <v>848.1875062132222</v>
      </c>
      <c r="AU1019" s="329">
        <f t="shared" si="77"/>
        <v>848.6740062132221</v>
      </c>
    </row>
    <row r="1020" spans="42:47" ht="12.75">
      <c r="AP1020" s="329">
        <f t="shared" si="76"/>
        <v>865.8090304932849</v>
      </c>
      <c r="AQ1020" s="324">
        <v>974</v>
      </c>
      <c r="AR1020" s="443">
        <f t="shared" si="78"/>
        <v>0.487</v>
      </c>
      <c r="AS1020" s="444">
        <f t="shared" si="79"/>
        <v>86.5322030493285</v>
      </c>
      <c r="AT1020" s="329">
        <f t="shared" si="80"/>
        <v>865.322030493285</v>
      </c>
      <c r="AU1020" s="329">
        <f t="shared" si="77"/>
        <v>865.8090304932849</v>
      </c>
    </row>
    <row r="1021" spans="42:47" ht="12.75">
      <c r="AP1021" s="329">
        <f t="shared" si="76"/>
        <v>883.2901951245262</v>
      </c>
      <c r="AQ1021" s="324">
        <v>975</v>
      </c>
      <c r="AR1021" s="443">
        <f t="shared" si="78"/>
        <v>0.4875</v>
      </c>
      <c r="AS1021" s="444">
        <f t="shared" si="79"/>
        <v>88.28026951245263</v>
      </c>
      <c r="AT1021" s="329">
        <f t="shared" si="80"/>
        <v>882.8026951245263</v>
      </c>
      <c r="AU1021" s="329">
        <f t="shared" si="77"/>
        <v>883.2901951245262</v>
      </c>
    </row>
    <row r="1022" spans="42:47" ht="12.75">
      <c r="AP1022" s="329">
        <f aca="true" t="shared" si="81" ref="AP1022:AP1046">AU1022</f>
        <v>901.124492605877</v>
      </c>
      <c r="AQ1022" s="324">
        <v>976</v>
      </c>
      <c r="AR1022" s="443">
        <f t="shared" si="78"/>
        <v>0.488</v>
      </c>
      <c r="AS1022" s="444">
        <f t="shared" si="79"/>
        <v>90.0636492605877</v>
      </c>
      <c r="AT1022" s="329">
        <f t="shared" si="80"/>
        <v>900.6364926058769</v>
      </c>
      <c r="AU1022" s="329">
        <f t="shared" si="77"/>
        <v>901.124492605877</v>
      </c>
    </row>
    <row r="1023" spans="42:47" ht="12.75">
      <c r="AP1023" s="329">
        <f t="shared" si="81"/>
        <v>919.3190566941166</v>
      </c>
      <c r="AQ1023" s="324">
        <v>977</v>
      </c>
      <c r="AR1023" s="443">
        <f t="shared" si="78"/>
        <v>0.4885</v>
      </c>
      <c r="AS1023" s="444">
        <f t="shared" si="79"/>
        <v>91.88305566941166</v>
      </c>
      <c r="AT1023" s="329">
        <f t="shared" si="80"/>
        <v>918.8305566941166</v>
      </c>
      <c r="AU1023" s="329">
        <f t="shared" si="77"/>
        <v>919.3190566941166</v>
      </c>
    </row>
    <row r="1024" spans="42:47" ht="12.75">
      <c r="AP1024" s="329">
        <f t="shared" si="81"/>
        <v>937.8811652574714</v>
      </c>
      <c r="AQ1024" s="324">
        <v>978</v>
      </c>
      <c r="AR1024" s="443">
        <f t="shared" si="78"/>
        <v>0.489</v>
      </c>
      <c r="AS1024" s="444">
        <f t="shared" si="79"/>
        <v>93.73921652574714</v>
      </c>
      <c r="AT1024" s="329">
        <f t="shared" si="80"/>
        <v>937.3921652574713</v>
      </c>
      <c r="AU1024" s="329">
        <f t="shared" si="77"/>
        <v>937.8811652574714</v>
      </c>
    </row>
    <row r="1025" spans="42:47" ht="12.75">
      <c r="AP1025" s="329">
        <f t="shared" si="81"/>
        <v>956.8182431868582</v>
      </c>
      <c r="AQ1025" s="324">
        <v>979</v>
      </c>
      <c r="AR1025" s="443">
        <f t="shared" si="78"/>
        <v>0.4895</v>
      </c>
      <c r="AS1025" s="444">
        <f t="shared" si="79"/>
        <v>95.63287431868582</v>
      </c>
      <c r="AT1025" s="329">
        <f t="shared" si="80"/>
        <v>956.3287431868582</v>
      </c>
      <c r="AU1025" s="329">
        <f t="shared" si="77"/>
        <v>956.8182431868582</v>
      </c>
    </row>
    <row r="1026" spans="42:47" ht="12.75">
      <c r="AP1026" s="329">
        <f t="shared" si="81"/>
        <v>976.137865365943</v>
      </c>
      <c r="AQ1026" s="324">
        <v>980</v>
      </c>
      <c r="AR1026" s="443">
        <f t="shared" si="78"/>
        <v>0.49</v>
      </c>
      <c r="AS1026" s="444">
        <f t="shared" si="79"/>
        <v>97.5647865365943</v>
      </c>
      <c r="AT1026" s="329">
        <f t="shared" si="80"/>
        <v>975.647865365943</v>
      </c>
      <c r="AU1026" s="329">
        <f t="shared" si="77"/>
        <v>976.137865365943</v>
      </c>
    </row>
    <row r="1027" spans="42:47" ht="12.75">
      <c r="AP1027" s="329">
        <f t="shared" si="81"/>
        <v>995.8477597011826</v>
      </c>
      <c r="AQ1027" s="324">
        <v>981</v>
      </c>
      <c r="AR1027" s="443">
        <f t="shared" si="78"/>
        <v>0.4905</v>
      </c>
      <c r="AS1027" s="444">
        <f t="shared" si="79"/>
        <v>99.53572597011825</v>
      </c>
      <c r="AT1027" s="329">
        <f t="shared" si="80"/>
        <v>995.3572597011826</v>
      </c>
      <c r="AU1027" s="329">
        <f t="shared" si="77"/>
        <v>995.8477597011826</v>
      </c>
    </row>
    <row r="1028" spans="42:47" ht="12.75">
      <c r="AP1028" s="329">
        <f t="shared" si="81"/>
        <v>1015.9558102131095</v>
      </c>
      <c r="AQ1028" s="324">
        <v>982</v>
      </c>
      <c r="AR1028" s="443">
        <f t="shared" si="78"/>
        <v>0.491</v>
      </c>
      <c r="AS1028" s="444">
        <f t="shared" si="79"/>
        <v>101.54648102131095</v>
      </c>
      <c r="AT1028" s="329">
        <f t="shared" si="80"/>
        <v>1015.4648102131096</v>
      </c>
      <c r="AU1028" s="329">
        <f t="shared" si="77"/>
        <v>1015.9558102131095</v>
      </c>
    </row>
    <row r="1029" spans="42:47" ht="12.75">
      <c r="AP1029" s="329">
        <f t="shared" si="81"/>
        <v>1036.4700601900333</v>
      </c>
      <c r="AQ1029" s="324">
        <v>983</v>
      </c>
      <c r="AR1029" s="443">
        <f t="shared" si="78"/>
        <v>0.4915</v>
      </c>
      <c r="AS1029" s="444">
        <f t="shared" si="79"/>
        <v>103.59785601900333</v>
      </c>
      <c r="AT1029" s="329">
        <f t="shared" si="80"/>
        <v>1035.9785601900332</v>
      </c>
      <c r="AU1029" s="329">
        <f t="shared" si="77"/>
        <v>1036.4700601900333</v>
      </c>
    </row>
    <row r="1030" spans="42:47" ht="12.75">
      <c r="AP1030" s="329">
        <f t="shared" si="81"/>
        <v>1057.3987154054646</v>
      </c>
      <c r="AQ1030" s="324">
        <v>984</v>
      </c>
      <c r="AR1030" s="443">
        <f t="shared" si="78"/>
        <v>0.492</v>
      </c>
      <c r="AS1030" s="444">
        <f t="shared" si="79"/>
        <v>105.69067154054646</v>
      </c>
      <c r="AT1030" s="329">
        <f t="shared" si="80"/>
        <v>1056.9067154054646</v>
      </c>
      <c r="AU1030" s="329">
        <f t="shared" si="77"/>
        <v>1057.3987154054646</v>
      </c>
    </row>
    <row r="1031" spans="42:47" ht="12.75">
      <c r="AP1031" s="329">
        <f t="shared" si="81"/>
        <v>1078.7501474005355</v>
      </c>
      <c r="AQ1031" s="324">
        <v>985</v>
      </c>
      <c r="AR1031" s="443">
        <f t="shared" si="78"/>
        <v>0.4925</v>
      </c>
      <c r="AS1031" s="444">
        <f t="shared" si="79"/>
        <v>107.82576474005356</v>
      </c>
      <c r="AT1031" s="329">
        <f t="shared" si="80"/>
        <v>1078.2576474005355</v>
      </c>
      <c r="AU1031" s="329">
        <f t="shared" si="77"/>
        <v>1078.7501474005355</v>
      </c>
    </row>
    <row r="1032" spans="42:47" ht="12.75">
      <c r="AP1032" s="329">
        <f t="shared" si="81"/>
        <v>1100.532896832727</v>
      </c>
      <c r="AQ1032" s="324">
        <v>986</v>
      </c>
      <c r="AR1032" s="443">
        <f t="shared" si="78"/>
        <v>0.493</v>
      </c>
      <c r="AS1032" s="444">
        <f t="shared" si="79"/>
        <v>110.0039896832727</v>
      </c>
      <c r="AT1032" s="329">
        <f t="shared" si="80"/>
        <v>1100.039896832727</v>
      </c>
      <c r="AU1032" s="329">
        <f t="shared" si="77"/>
        <v>1100.532896832727</v>
      </c>
    </row>
    <row r="1033" spans="42:47" ht="12.75">
      <c r="AP1033" s="329">
        <f t="shared" si="81"/>
        <v>1122.755676892246</v>
      </c>
      <c r="AQ1033" s="324">
        <v>987</v>
      </c>
      <c r="AR1033" s="443">
        <f t="shared" si="78"/>
        <v>0.4935</v>
      </c>
      <c r="AS1033" s="444">
        <f t="shared" si="79"/>
        <v>112.22621768922458</v>
      </c>
      <c r="AT1033" s="329">
        <f t="shared" si="80"/>
        <v>1122.2621768922459</v>
      </c>
      <c r="AU1033" s="329">
        <f t="shared" si="77"/>
        <v>1122.755676892246</v>
      </c>
    </row>
    <row r="1034" spans="42:47" ht="12.75">
      <c r="AP1034" s="329">
        <f t="shared" si="81"/>
        <v>1145.4273767874167</v>
      </c>
      <c r="AQ1034" s="324">
        <v>988</v>
      </c>
      <c r="AR1034" s="443">
        <f t="shared" si="78"/>
        <v>0.494</v>
      </c>
      <c r="AS1034" s="444">
        <f t="shared" si="79"/>
        <v>114.49333767874168</v>
      </c>
      <c r="AT1034" s="329">
        <f t="shared" si="80"/>
        <v>1144.9333767874168</v>
      </c>
      <c r="AU1034" s="329">
        <f t="shared" si="77"/>
        <v>1145.4273767874167</v>
      </c>
    </row>
    <row r="1035" spans="42:47" ht="12.75">
      <c r="AP1035" s="329">
        <f t="shared" si="81"/>
        <v>1168.5570653004888</v>
      </c>
      <c r="AQ1035" s="324">
        <v>989</v>
      </c>
      <c r="AR1035" s="443">
        <f t="shared" si="78"/>
        <v>0.4945</v>
      </c>
      <c r="AS1035" s="444">
        <f t="shared" si="79"/>
        <v>116.80625653004888</v>
      </c>
      <c r="AT1035" s="329">
        <f t="shared" si="80"/>
        <v>1168.0625653004888</v>
      </c>
      <c r="AU1035" s="329">
        <f t="shared" si="77"/>
        <v>1168.5570653004888</v>
      </c>
    </row>
    <row r="1036" spans="42:47" ht="12.75">
      <c r="AP1036" s="329">
        <f t="shared" si="81"/>
        <v>1192.153994415252</v>
      </c>
      <c r="AQ1036" s="324">
        <v>990</v>
      </c>
      <c r="AR1036" s="443">
        <f t="shared" si="78"/>
        <v>0.495</v>
      </c>
      <c r="AS1036" s="444">
        <f t="shared" si="79"/>
        <v>119.16589944152523</v>
      </c>
      <c r="AT1036" s="329">
        <f t="shared" si="80"/>
        <v>1191.6589944152522</v>
      </c>
      <c r="AU1036" s="329">
        <f t="shared" si="77"/>
        <v>1192.153994415252</v>
      </c>
    </row>
    <row r="1037" spans="42:47" ht="12.75">
      <c r="AP1037" s="329">
        <f t="shared" si="81"/>
        <v>1216.22760301798</v>
      </c>
      <c r="AQ1037" s="324">
        <v>991</v>
      </c>
      <c r="AR1037" s="443">
        <f t="shared" si="78"/>
        <v>0.4955</v>
      </c>
      <c r="AS1037" s="444">
        <f t="shared" si="79"/>
        <v>121.57321030179801</v>
      </c>
      <c r="AT1037" s="329">
        <f t="shared" si="80"/>
        <v>1215.73210301798</v>
      </c>
      <c r="AU1037" s="329">
        <f t="shared" si="77"/>
        <v>1216.22760301798</v>
      </c>
    </row>
    <row r="1038" spans="42:47" ht="12.75">
      <c r="AP1038" s="329">
        <f t="shared" si="81"/>
        <v>1240.787520673093</v>
      </c>
      <c r="AQ1038" s="324">
        <v>992</v>
      </c>
      <c r="AR1038" s="443">
        <f t="shared" si="78"/>
        <v>0.496</v>
      </c>
      <c r="AS1038" s="444">
        <f t="shared" si="79"/>
        <v>124.02915206730928</v>
      </c>
      <c r="AT1038" s="329">
        <f t="shared" si="80"/>
        <v>1240.291520673093</v>
      </c>
      <c r="AU1038" s="329">
        <f t="shared" si="77"/>
        <v>1240.787520673093</v>
      </c>
    </row>
    <row r="1039" spans="42:47" ht="12.75">
      <c r="AP1039" s="329">
        <f t="shared" si="81"/>
        <v>1265.8435714751156</v>
      </c>
      <c r="AQ1039" s="324">
        <v>993</v>
      </c>
      <c r="AR1039" s="443">
        <f t="shared" si="78"/>
        <v>0.4965</v>
      </c>
      <c r="AS1039" s="444">
        <f t="shared" si="79"/>
        <v>126.53470714751155</v>
      </c>
      <c r="AT1039" s="329">
        <f t="shared" si="80"/>
        <v>1265.3470714751156</v>
      </c>
      <c r="AU1039" s="329">
        <f t="shared" si="77"/>
        <v>1265.8435714751156</v>
      </c>
    </row>
    <row r="1040" spans="42:47" ht="12.75">
      <c r="AP1040" s="329">
        <f t="shared" si="81"/>
        <v>1291.4057779784475</v>
      </c>
      <c r="AQ1040" s="324">
        <v>994</v>
      </c>
      <c r="AR1040" s="443">
        <f t="shared" si="78"/>
        <v>0.497</v>
      </c>
      <c r="AS1040" s="444">
        <f t="shared" si="79"/>
        <v>129.09087779784474</v>
      </c>
      <c r="AT1040" s="329">
        <f t="shared" si="80"/>
        <v>1290.9087779784475</v>
      </c>
      <c r="AU1040" s="329">
        <f t="shared" si="77"/>
        <v>1291.4057779784475</v>
      </c>
    </row>
    <row r="1041" spans="42:47" ht="12.75">
      <c r="AP1041" s="329">
        <f t="shared" si="81"/>
        <v>1317.4843652065174</v>
      </c>
      <c r="AQ1041" s="324">
        <v>995</v>
      </c>
      <c r="AR1041" s="443">
        <f t="shared" si="78"/>
        <v>0.4975</v>
      </c>
      <c r="AS1041" s="444">
        <f t="shared" si="79"/>
        <v>131.69868652065173</v>
      </c>
      <c r="AT1041" s="329">
        <f t="shared" si="80"/>
        <v>1316.9868652065175</v>
      </c>
      <c r="AU1041" s="329">
        <f t="shared" si="77"/>
        <v>1317.4843652065174</v>
      </c>
    </row>
    <row r="1042" spans="42:47" ht="12.75">
      <c r="AP1042" s="329">
        <f t="shared" si="81"/>
        <v>1344.0897647419338</v>
      </c>
      <c r="AQ1042" s="324">
        <v>996</v>
      </c>
      <c r="AR1042" s="443">
        <f t="shared" si="78"/>
        <v>0.498</v>
      </c>
      <c r="AS1042" s="444">
        <f t="shared" si="79"/>
        <v>134.35917647419336</v>
      </c>
      <c r="AT1042" s="329">
        <f t="shared" si="80"/>
        <v>1343.5917647419337</v>
      </c>
      <c r="AU1042" s="329">
        <f t="shared" si="77"/>
        <v>1344.0897647419338</v>
      </c>
    </row>
    <row r="1043" spans="42:47" ht="12.75">
      <c r="AP1043" s="329">
        <f t="shared" si="81"/>
        <v>1371.2326188992377</v>
      </c>
      <c r="AQ1043" s="324">
        <v>997</v>
      </c>
      <c r="AR1043" s="443">
        <f t="shared" si="78"/>
        <v>0.4985</v>
      </c>
      <c r="AS1043" s="444">
        <f t="shared" si="79"/>
        <v>137.07341188992376</v>
      </c>
      <c r="AT1043" s="329">
        <f t="shared" si="80"/>
        <v>1370.7341188992377</v>
      </c>
      <c r="AU1043" s="329">
        <f t="shared" si="77"/>
        <v>1371.2326188992377</v>
      </c>
    </row>
    <row r="1044" spans="42:47" ht="12.75">
      <c r="AP1044" s="329">
        <f t="shared" si="81"/>
        <v>1398.9237849820004</v>
      </c>
      <c r="AQ1044" s="324">
        <v>998</v>
      </c>
      <c r="AR1044" s="443">
        <f t="shared" si="78"/>
        <v>0.499</v>
      </c>
      <c r="AS1044" s="444">
        <f t="shared" si="79"/>
        <v>139.84247849820002</v>
      </c>
      <c r="AT1044" s="329">
        <f t="shared" si="80"/>
        <v>1398.4247849820003</v>
      </c>
      <c r="AU1044" s="329">
        <f t="shared" si="77"/>
        <v>1398.9237849820004</v>
      </c>
    </row>
    <row r="1045" spans="42:47" ht="12.75">
      <c r="AP1045" s="329">
        <f t="shared" si="81"/>
        <v>1427.174339625868</v>
      </c>
      <c r="AQ1045" s="324">
        <v>999</v>
      </c>
      <c r="AR1045" s="443">
        <f t="shared" si="78"/>
        <v>0.4995</v>
      </c>
      <c r="AS1045" s="444">
        <f t="shared" si="79"/>
        <v>142.6674839625868</v>
      </c>
      <c r="AT1045" s="329">
        <f t="shared" si="80"/>
        <v>1426.6748396258681</v>
      </c>
      <c r="AU1045" s="329">
        <f t="shared" si="77"/>
        <v>1427.174339625868</v>
      </c>
    </row>
    <row r="1046" spans="42:47" ht="12.75">
      <c r="AP1046" s="329">
        <f t="shared" si="81"/>
        <v>1455.9955832293708</v>
      </c>
      <c r="AQ1046" s="324">
        <v>1000</v>
      </c>
      <c r="AR1046" s="443">
        <f t="shared" si="78"/>
        <v>0.5</v>
      </c>
      <c r="AS1046" s="444">
        <f t="shared" si="79"/>
        <v>145.5495583229371</v>
      </c>
      <c r="AT1046" s="329">
        <f t="shared" si="80"/>
        <v>1455.4955832293708</v>
      </c>
      <c r="AU1046" s="329">
        <f t="shared" si="77"/>
        <v>1455.9955832293708</v>
      </c>
    </row>
  </sheetData>
  <sheetProtection password="DE47" sheet="1" objects="1" scenarios="1" selectLockedCells="1" selectUnlockedCells="1"/>
  <mergeCells count="9">
    <mergeCell ref="G4:I4"/>
    <mergeCell ref="F20:F21"/>
    <mergeCell ref="G20:G21"/>
    <mergeCell ref="B2:R2"/>
    <mergeCell ref="B14:D14"/>
    <mergeCell ref="N25:N26"/>
    <mergeCell ref="M25:M26"/>
    <mergeCell ref="K17:P17"/>
    <mergeCell ref="K18:P18"/>
  </mergeCells>
  <conditionalFormatting sqref="V4">
    <cfRule type="expression" priority="1" dxfId="11" stopIfTrue="1">
      <formula>AT28=1</formula>
    </cfRule>
  </conditionalFormatting>
  <conditionalFormatting sqref="M20:M21">
    <cfRule type="expression" priority="2" dxfId="13" stopIfTrue="1">
      <formula>$M$25&gt;6.5</formula>
    </cfRule>
  </conditionalFormatting>
  <conditionalFormatting sqref="T2">
    <cfRule type="expression" priority="3" dxfId="14" stopIfTrue="1">
      <formula>AS28=1</formula>
    </cfRule>
  </conditionalFormatting>
  <conditionalFormatting sqref="I7:I8">
    <cfRule type="expression" priority="4" dxfId="15" stopIfTrue="1">
      <formula>$AS$28=1</formula>
    </cfRule>
  </conditionalFormatting>
  <conditionalFormatting sqref="K7:K8">
    <cfRule type="expression" priority="5" dxfId="16" stopIfTrue="1">
      <formula>$AS$28=1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2002-06-19T18:47:20Z</dcterms:created>
  <dcterms:modified xsi:type="dcterms:W3CDTF">2009-10-07T22:24:51Z</dcterms:modified>
  <cp:category/>
  <cp:version/>
  <cp:contentType/>
  <cp:contentStatus/>
</cp:coreProperties>
</file>