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5085" windowHeight="6435" activeTab="0"/>
  </bookViews>
  <sheets>
    <sheet name="wave" sheetId="1" r:id="rId1"/>
    <sheet name="Blad2" sheetId="2" r:id="rId2"/>
    <sheet name="Blad3" sheetId="3" r:id="rId3"/>
  </sheets>
  <definedNames>
    <definedName name="_xlnm.Print_Area" localSheetId="0">'wave'!$A$1:$P$40</definedName>
  </definedNames>
  <calcPr fullCalcOnLoad="1"/>
</workbook>
</file>

<file path=xl/sharedStrings.xml><?xml version="1.0" encoding="utf-8"?>
<sst xmlns="http://schemas.openxmlformats.org/spreadsheetml/2006/main" count="157" uniqueCount="48">
  <si>
    <t>romp</t>
  </si>
  <si>
    <t>armen</t>
  </si>
  <si>
    <t>benen</t>
  </si>
  <si>
    <t xml:space="preserve"> </t>
  </si>
  <si>
    <t>ogen</t>
  </si>
  <si>
    <t>mond</t>
  </si>
  <si>
    <t>t =</t>
  </si>
  <si>
    <t>T =</t>
  </si>
  <si>
    <t>v(t) =</t>
  </si>
  <si>
    <t>buur-buur =</t>
  </si>
  <si>
    <t>vuist = 10</t>
  </si>
  <si>
    <t>kop = 25</t>
  </si>
  <si>
    <t>bank</t>
  </si>
  <si>
    <r>
      <t>Df</t>
    </r>
    <r>
      <rPr>
        <sz val="10"/>
        <rFont val="Arial"/>
        <family val="0"/>
      </rPr>
      <t xml:space="preserve"> =</t>
    </r>
  </si>
  <si>
    <t>armwijde =</t>
  </si>
  <si>
    <t>evenwichtslijn</t>
  </si>
  <si>
    <t>x</t>
  </si>
  <si>
    <t>y</t>
  </si>
  <si>
    <t>oog-hoofd M =</t>
  </si>
  <si>
    <t>amplitude =</t>
  </si>
  <si>
    <t>heup</t>
  </si>
  <si>
    <t>tijdvertragingsfactor:</t>
  </si>
  <si>
    <t>amplitude:</t>
  </si>
  <si>
    <t>romplengte =</t>
  </si>
  <si>
    <t>max t =</t>
  </si>
  <si>
    <t>dt=</t>
  </si>
  <si>
    <t>n</t>
  </si>
  <si>
    <t>t</t>
  </si>
  <si>
    <t>u</t>
  </si>
  <si>
    <t>tekenkader</t>
  </si>
  <si>
    <t>Mannetje bij</t>
  </si>
  <si>
    <t>meter</t>
  </si>
  <si>
    <t>mnr man</t>
  </si>
  <si>
    <t>faseverschil</t>
  </si>
  <si>
    <t>markering man 1</t>
  </si>
  <si>
    <t>m</t>
  </si>
  <si>
    <t>u-t grafiek zien?</t>
  </si>
  <si>
    <t>λ =</t>
  </si>
  <si>
    <t>s</t>
  </si>
  <si>
    <t>m/s</t>
  </si>
  <si>
    <t>en</t>
  </si>
  <si>
    <t>Uitwijking-tijd grafiek zien van de supporter bij 0,0 m</t>
  </si>
  <si>
    <t>en van de supporter bij</t>
  </si>
  <si>
    <t>agtijmensen.nl</t>
  </si>
  <si>
    <t>Stadionwave</t>
  </si>
  <si>
    <t>Aantal trillingen dat de supporter uitvoert:</t>
  </si>
  <si>
    <r>
      <t>v</t>
    </r>
    <r>
      <rPr>
        <b/>
        <vertAlign val="subscript"/>
        <sz val="12"/>
        <color indexed="17"/>
        <rFont val="Arial"/>
        <family val="2"/>
      </rPr>
      <t xml:space="preserve">golf </t>
    </r>
    <r>
      <rPr>
        <b/>
        <sz val="12"/>
        <color indexed="17"/>
        <rFont val="Arial"/>
        <family val="2"/>
      </rPr>
      <t>=</t>
    </r>
  </si>
  <si>
    <t>x = v.t =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</si>
</sst>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0"/>
      <color indexed="10"/>
      <name val="Comic Sans MS"/>
      <family val="4"/>
    </font>
    <font>
      <b/>
      <vertAlign val="subscript"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7" xfId="0" applyBorder="1" applyAlignment="1">
      <alignment/>
    </xf>
    <xf numFmtId="2" fontId="0" fillId="0" borderId="0" xfId="0" applyNumberFormat="1" applyAlignment="1">
      <alignment horizontal="left"/>
    </xf>
    <xf numFmtId="2" fontId="1" fillId="0" borderId="8" xfId="0" applyNumberFormat="1" applyFont="1" applyBorder="1" applyAlignment="1">
      <alignment horizontal="left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2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1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4" fontId="13" fillId="0" borderId="15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11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0"/>
          <c:order val="0"/>
          <c:tx>
            <c:v>bank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wave!$AB$2:$AB$3</c:f>
              <c:numCache/>
            </c:numRef>
          </c:xVal>
          <c:yVal>
            <c:numRef>
              <c:f>wave!$AC$2:$AC$3</c:f>
              <c:numCache/>
            </c:numRef>
          </c:yVal>
          <c:smooth val="0"/>
        </c:ser>
        <c:ser>
          <c:idx val="0"/>
          <c:order val="1"/>
          <c:tx>
            <c:v>romp1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wave!$AB$20:$AB$22</c:f>
              <c:numCache/>
            </c:numRef>
          </c:xVal>
          <c:yVal>
            <c:numRef>
              <c:f>wave!$AC$20:$AC$22</c:f>
              <c:numCache/>
            </c:numRef>
          </c:yVal>
          <c:smooth val="0"/>
        </c:ser>
        <c:ser>
          <c:idx val="3"/>
          <c:order val="2"/>
          <c:tx>
            <c:v>ogen1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wave!$AB$29:$AB$30</c:f>
              <c:numCache/>
            </c:numRef>
          </c:xVal>
          <c:yVal>
            <c:numRef>
              <c:f>wave!$AC$29:$AC$30</c:f>
              <c:numCache/>
            </c:numRef>
          </c:yVal>
          <c:smooth val="0"/>
        </c:ser>
        <c:ser>
          <c:idx val="4"/>
          <c:order val="3"/>
          <c:tx>
            <c:v>mond1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wave!$AB$31</c:f>
              <c:numCache/>
            </c:numRef>
          </c:xVal>
          <c:yVal>
            <c:numRef>
              <c:f>wave!$AC$31</c:f>
              <c:numCache/>
            </c:numRef>
          </c:yVal>
          <c:smooth val="0"/>
        </c:ser>
        <c:ser>
          <c:idx val="5"/>
          <c:order val="4"/>
          <c:tx>
            <c:v>romp2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wave!$AF$20:$AF$22</c:f>
              <c:numCache/>
            </c:numRef>
          </c:xVal>
          <c:yVal>
            <c:numRef>
              <c:f>wave!$AG$20:$AG$22</c:f>
              <c:numCache/>
            </c:numRef>
          </c:yVal>
          <c:smooth val="0"/>
        </c:ser>
        <c:ser>
          <c:idx val="8"/>
          <c:order val="5"/>
          <c:tx>
            <c:v>ogen2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wave!$AF$29</c:f>
              <c:numCache/>
            </c:numRef>
          </c:xVal>
          <c:yVal>
            <c:numRef>
              <c:f>wave!$AG$29</c:f>
              <c:numCache/>
            </c:numRef>
          </c:yVal>
          <c:smooth val="0"/>
        </c:ser>
        <c:ser>
          <c:idx val="9"/>
          <c:order val="6"/>
          <c:tx>
            <c:v>mond2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wave!$AF$31</c:f>
              <c:numCache/>
            </c:numRef>
          </c:xVal>
          <c:yVal>
            <c:numRef>
              <c:f>wave!$AG$31</c:f>
              <c:numCache/>
            </c:numRef>
          </c:yVal>
          <c:smooth val="0"/>
        </c:ser>
        <c:ser>
          <c:idx val="13"/>
          <c:order val="7"/>
          <c:tx>
            <c:v>romp4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wave!$AN$20:$AN$22</c:f>
              <c:numCache/>
            </c:numRef>
          </c:xVal>
          <c:yVal>
            <c:numRef>
              <c:f>wave!$AO$20:$AO$22</c:f>
              <c:numCache/>
            </c:numRef>
          </c:yVal>
          <c:smooth val="0"/>
        </c:ser>
        <c:ser>
          <c:idx val="14"/>
          <c:order val="8"/>
          <c:tx>
            <c:v>romp5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wave!$AR$20:$AR$22</c:f>
              <c:numCache/>
            </c:numRef>
          </c:xVal>
          <c:yVal>
            <c:numRef>
              <c:f>wave!$AS$20:$AS$22</c:f>
              <c:numCache/>
            </c:numRef>
          </c:yVal>
          <c:smooth val="0"/>
        </c:ser>
        <c:ser>
          <c:idx val="15"/>
          <c:order val="9"/>
          <c:tx>
            <c:v>romp6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wave!$AV$20:$AV$22</c:f>
              <c:numCache/>
            </c:numRef>
          </c:xVal>
          <c:yVal>
            <c:numRef>
              <c:f>wave!$AW$20:$AW$22</c:f>
              <c:numCache/>
            </c:numRef>
          </c:yVal>
          <c:smooth val="0"/>
        </c:ser>
        <c:ser>
          <c:idx val="16"/>
          <c:order val="10"/>
          <c:tx>
            <c:v>romp7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wave!$AZ$20:$AZ$22</c:f>
              <c:numCache/>
            </c:numRef>
          </c:xVal>
          <c:yVal>
            <c:numRef>
              <c:f>wave!$BA$20:$BA$22</c:f>
              <c:numCache/>
            </c:numRef>
          </c:yVal>
          <c:smooth val="0"/>
        </c:ser>
        <c:ser>
          <c:idx val="17"/>
          <c:order val="11"/>
          <c:tx>
            <c:v>romp9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wave!$BH$20:$BH$22</c:f>
              <c:numCache/>
            </c:numRef>
          </c:xVal>
          <c:yVal>
            <c:numRef>
              <c:f>wave!$BI$20:$BI$22</c:f>
              <c:numCache/>
            </c:numRef>
          </c:yVal>
          <c:smooth val="0"/>
        </c:ser>
        <c:ser>
          <c:idx val="18"/>
          <c:order val="12"/>
          <c:tx>
            <c:v>romp10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wave!$BL$20:$BL$22</c:f>
              <c:numCache/>
            </c:numRef>
          </c:xVal>
          <c:yVal>
            <c:numRef>
              <c:f>wave!$BM$20:$BM$22</c:f>
              <c:numCache/>
            </c:numRef>
          </c:yVal>
          <c:smooth val="0"/>
        </c:ser>
        <c:ser>
          <c:idx val="19"/>
          <c:order val="13"/>
          <c:tx>
            <c:v>romp8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wave!$BD$20:$BD$22</c:f>
              <c:numCache/>
            </c:numRef>
          </c:xVal>
          <c:yVal>
            <c:numRef>
              <c:f>wave!$BE$20:$BE$22</c:f>
              <c:numCache/>
            </c:numRef>
          </c:yVal>
          <c:smooth val="0"/>
        </c:ser>
        <c:ser>
          <c:idx val="1"/>
          <c:order val="14"/>
          <c:tx>
            <c:v>romp3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wave!$AJ$20:$AJ$22</c:f>
              <c:numCache/>
            </c:numRef>
          </c:xVal>
          <c:yVal>
            <c:numRef>
              <c:f>wave!$AK$20:$AK$22</c:f>
              <c:numCache/>
            </c:numRef>
          </c:yVal>
          <c:smooth val="0"/>
        </c:ser>
        <c:ser>
          <c:idx val="2"/>
          <c:order val="15"/>
          <c:tx>
            <c:v>ogen3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wave!$AJ$29</c:f>
              <c:numCache/>
            </c:numRef>
          </c:xVal>
          <c:yVal>
            <c:numRef>
              <c:f>wave!$AK$29</c:f>
              <c:numCache/>
            </c:numRef>
          </c:yVal>
          <c:smooth val="0"/>
        </c:ser>
        <c:ser>
          <c:idx val="6"/>
          <c:order val="16"/>
          <c:tx>
            <c:v>mond3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wave!$AJ$31</c:f>
              <c:numCache/>
            </c:numRef>
          </c:xVal>
          <c:yVal>
            <c:numRef>
              <c:f>wave!$AK$31</c:f>
              <c:numCache/>
            </c:numRef>
          </c:yVal>
          <c:smooth val="0"/>
        </c:ser>
        <c:ser>
          <c:idx val="7"/>
          <c:order val="17"/>
          <c:tx>
            <c:v>oog4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wave!$AN$29</c:f>
              <c:numCache/>
            </c:numRef>
          </c:xVal>
          <c:yVal>
            <c:numRef>
              <c:f>wave!$AO$29</c:f>
              <c:numCache/>
            </c:numRef>
          </c:yVal>
          <c:smooth val="0"/>
        </c:ser>
        <c:ser>
          <c:idx val="11"/>
          <c:order val="18"/>
          <c:tx>
            <c:v>mond4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wave!$AN$31</c:f>
              <c:numCache/>
            </c:numRef>
          </c:xVal>
          <c:yVal>
            <c:numRef>
              <c:f>wave!$AO$31</c:f>
              <c:numCache/>
            </c:numRef>
          </c:yVal>
          <c:smooth val="0"/>
        </c:ser>
        <c:ser>
          <c:idx val="12"/>
          <c:order val="19"/>
          <c:tx>
            <c:v>oog5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wave!$AR$29</c:f>
              <c:numCache/>
            </c:numRef>
          </c:xVal>
          <c:yVal>
            <c:numRef>
              <c:f>wave!$AS$29</c:f>
              <c:numCache/>
            </c:numRef>
          </c:yVal>
          <c:smooth val="0"/>
        </c:ser>
        <c:ser>
          <c:idx val="20"/>
          <c:order val="20"/>
          <c:tx>
            <c:v>mond5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wave!$AR$31</c:f>
              <c:numCache/>
            </c:numRef>
          </c:xVal>
          <c:yVal>
            <c:numRef>
              <c:f>wave!$AS$31</c:f>
              <c:numCache/>
            </c:numRef>
          </c:yVal>
          <c:smooth val="0"/>
        </c:ser>
        <c:ser>
          <c:idx val="21"/>
          <c:order val="21"/>
          <c:tx>
            <c:v>oog6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wave!$AV$29</c:f>
              <c:numCache/>
            </c:numRef>
          </c:xVal>
          <c:yVal>
            <c:numRef>
              <c:f>wave!$AW$29</c:f>
              <c:numCache/>
            </c:numRef>
          </c:yVal>
          <c:smooth val="0"/>
        </c:ser>
        <c:ser>
          <c:idx val="22"/>
          <c:order val="22"/>
          <c:tx>
            <c:v>mond6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wave!$AV$31</c:f>
              <c:numCache/>
            </c:numRef>
          </c:xVal>
          <c:yVal>
            <c:numRef>
              <c:f>wave!$AW$31</c:f>
              <c:numCache/>
            </c:numRef>
          </c:yVal>
          <c:smooth val="0"/>
        </c:ser>
        <c:ser>
          <c:idx val="23"/>
          <c:order val="23"/>
          <c:tx>
            <c:v>oog7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wave!$AZ$29</c:f>
              <c:numCache/>
            </c:numRef>
          </c:xVal>
          <c:yVal>
            <c:numRef>
              <c:f>wave!$BA$29</c:f>
              <c:numCache/>
            </c:numRef>
          </c:yVal>
          <c:smooth val="0"/>
        </c:ser>
        <c:ser>
          <c:idx val="24"/>
          <c:order val="24"/>
          <c:tx>
            <c:v>mond7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wave!$AZ$31</c:f>
              <c:numCache/>
            </c:numRef>
          </c:xVal>
          <c:yVal>
            <c:numRef>
              <c:f>wave!$BA$31</c:f>
              <c:numCache/>
            </c:numRef>
          </c:yVal>
          <c:smooth val="0"/>
        </c:ser>
        <c:ser>
          <c:idx val="25"/>
          <c:order val="25"/>
          <c:tx>
            <c:v>oog8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wave!$BD$29</c:f>
              <c:numCache/>
            </c:numRef>
          </c:xVal>
          <c:yVal>
            <c:numRef>
              <c:f>wave!$BE$29</c:f>
              <c:numCache/>
            </c:numRef>
          </c:yVal>
          <c:smooth val="0"/>
        </c:ser>
        <c:ser>
          <c:idx val="26"/>
          <c:order val="26"/>
          <c:tx>
            <c:v>mond8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wave!$BD$31</c:f>
              <c:numCache/>
            </c:numRef>
          </c:xVal>
          <c:yVal>
            <c:numRef>
              <c:f>wave!$BE$31</c:f>
              <c:numCache/>
            </c:numRef>
          </c:yVal>
          <c:smooth val="0"/>
        </c:ser>
        <c:ser>
          <c:idx val="27"/>
          <c:order val="27"/>
          <c:tx>
            <c:v>oog9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wave!$BH$29</c:f>
              <c:numCache/>
            </c:numRef>
          </c:xVal>
          <c:yVal>
            <c:numRef>
              <c:f>wave!$BI$29</c:f>
              <c:numCache/>
            </c:numRef>
          </c:yVal>
          <c:smooth val="0"/>
        </c:ser>
        <c:ser>
          <c:idx val="28"/>
          <c:order val="28"/>
          <c:tx>
            <c:v>mond9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wave!$BH$31</c:f>
              <c:numCache/>
            </c:numRef>
          </c:xVal>
          <c:yVal>
            <c:numRef>
              <c:f>wave!$BI$31</c:f>
              <c:numCache/>
            </c:numRef>
          </c:yVal>
          <c:smooth val="0"/>
        </c:ser>
        <c:ser>
          <c:idx val="29"/>
          <c:order val="29"/>
          <c:tx>
            <c:v>oog10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wave!$BL$29</c:f>
              <c:numCache/>
            </c:numRef>
          </c:xVal>
          <c:yVal>
            <c:numRef>
              <c:f>wave!$BM$29</c:f>
              <c:numCache/>
            </c:numRef>
          </c:yVal>
          <c:smooth val="0"/>
        </c:ser>
        <c:ser>
          <c:idx val="30"/>
          <c:order val="30"/>
          <c:tx>
            <c:v>mond10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wave!$BL$31</c:f>
              <c:numCache/>
            </c:numRef>
          </c:xVal>
          <c:yVal>
            <c:numRef>
              <c:f>wave!$BM$31</c:f>
              <c:numCache/>
            </c:numRef>
          </c:yVal>
          <c:smooth val="0"/>
        </c:ser>
        <c:ser>
          <c:idx val="31"/>
          <c:order val="31"/>
          <c:tx>
            <c:v>romp11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2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wave!$BP$20:$BP$22</c:f>
              <c:numCache/>
            </c:numRef>
          </c:xVal>
          <c:yVal>
            <c:numRef>
              <c:f>wave!$BQ$20:$BQ$22</c:f>
              <c:numCache/>
            </c:numRef>
          </c:yVal>
          <c:smooth val="0"/>
        </c:ser>
        <c:ser>
          <c:idx val="32"/>
          <c:order val="32"/>
          <c:tx>
            <c:v>mond11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wave!$BP$31</c:f>
              <c:numCache/>
            </c:numRef>
          </c:xVal>
          <c:yVal>
            <c:numRef>
              <c:f>wave!$BQ$31</c:f>
              <c:numCache/>
            </c:numRef>
          </c:yVal>
          <c:smooth val="0"/>
        </c:ser>
        <c:ser>
          <c:idx val="33"/>
          <c:order val="33"/>
          <c:tx>
            <c:v>oog11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wave!$BP$29</c:f>
              <c:numCache/>
            </c:numRef>
          </c:xVal>
          <c:yVal>
            <c:numRef>
              <c:f>wave!$BQ$29</c:f>
              <c:numCache/>
            </c:numRef>
          </c:yVal>
          <c:smooth val="0"/>
        </c:ser>
        <c:ser>
          <c:idx val="34"/>
          <c:order val="34"/>
          <c:tx>
            <c:v>markering man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wave!$AK$41</c:f>
              <c:numCache/>
            </c:numRef>
          </c:xVal>
          <c:yVal>
            <c:numRef>
              <c:f>wave!$AL$41</c:f>
              <c:numCache/>
            </c:numRef>
          </c:yVal>
          <c:smooth val="0"/>
        </c:ser>
        <c:ser>
          <c:idx val="35"/>
          <c:order val="35"/>
          <c:tx>
            <c:v>markering man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wave!$AK$44</c:f>
              <c:numCache/>
            </c:numRef>
          </c:xVal>
          <c:yVal>
            <c:numRef>
              <c:f>wave!$AL$44</c:f>
              <c:numCache/>
            </c:numRef>
          </c:yVal>
          <c:smooth val="0"/>
        </c:ser>
        <c:axId val="64000121"/>
        <c:axId val="39130178"/>
      </c:scatterChart>
      <c:valAx>
        <c:axId val="64000121"/>
        <c:scaling>
          <c:orientation val="minMax"/>
          <c:max val="10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crossAx val="39130178"/>
        <c:crosses val="autoZero"/>
        <c:crossBetween val="midCat"/>
        <c:dispUnits/>
        <c:majorUnit val="1"/>
        <c:minorUnit val="1"/>
      </c:valAx>
      <c:valAx>
        <c:axId val="39130178"/>
        <c:scaling>
          <c:orientation val="minMax"/>
          <c:max val="2"/>
        </c:scaling>
        <c:axPos val="l"/>
        <c:delete val="1"/>
        <c:majorTickMark val="out"/>
        <c:minorTickMark val="none"/>
        <c:tickLblPos val="nextTo"/>
        <c:crossAx val="64000121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"/>
          <c:w val="0.95425"/>
          <c:h val="0.92175"/>
        </c:manualLayout>
      </c:layout>
      <c:scatterChart>
        <c:scatterStyle val="smooth"/>
        <c:varyColors val="0"/>
        <c:ser>
          <c:idx val="0"/>
          <c:order val="0"/>
          <c:tx>
            <c:v>u1-t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wave!$AB$41:$AB$141</c:f>
              <c:numCache/>
            </c:numRef>
          </c:xVal>
          <c:yVal>
            <c:numRef>
              <c:f>wave!$AC$41:$AC$141</c:f>
              <c:numCache/>
            </c:numRef>
          </c:yVal>
          <c:smooth val="1"/>
        </c:ser>
        <c:ser>
          <c:idx val="1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wave!$AB$33:$AB$34</c:f>
              <c:numCache/>
            </c:numRef>
          </c:xVal>
          <c:yVal>
            <c:numRef>
              <c:f>wave!$AC$33:$AC$34</c:f>
              <c:numCache/>
            </c:numRef>
          </c:yVal>
          <c:smooth val="1"/>
        </c:ser>
        <c:ser>
          <c:idx val="2"/>
          <c:order val="2"/>
          <c:tx>
            <c:v>ux-t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wave!$AF$41:$AF$141</c:f>
              <c:numCache/>
            </c:numRef>
          </c:xVal>
          <c:yVal>
            <c:numRef>
              <c:f>wave!$AG$41:$AG$141</c:f>
              <c:numCache/>
            </c:numRef>
          </c:yVal>
          <c:smooth val="1"/>
        </c:ser>
        <c:axId val="16627283"/>
        <c:axId val="15427820"/>
      </c:scatterChart>
      <c:valAx>
        <c:axId val="166272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1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5427820"/>
        <c:crosses val="autoZero"/>
        <c:crossBetween val="midCat"/>
        <c:dispUnits/>
      </c:valAx>
      <c:valAx>
        <c:axId val="1542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 in m</a:t>
                </a:r>
              </a:p>
            </c:rich>
          </c:tx>
          <c:layout>
            <c:manualLayout>
              <c:xMode val="factor"/>
              <c:yMode val="factor"/>
              <c:x val="-0.002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16627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1.xml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1</xdr:row>
      <xdr:rowOff>76200</xdr:rowOff>
    </xdr:from>
    <xdr:to>
      <xdr:col>11</xdr:col>
      <xdr:colOff>38100</xdr:colOff>
      <xdr:row>2</xdr:row>
      <xdr:rowOff>19050</xdr:rowOff>
    </xdr:to>
    <xdr:pic>
      <xdr:nvPicPr>
        <xdr:cNvPr id="1" name="ScrollBar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81650" y="3619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38100</xdr:rowOff>
    </xdr:from>
    <xdr:to>
      <xdr:col>12</xdr:col>
      <xdr:colOff>9525</xdr:colOff>
      <xdr:row>1</xdr:row>
      <xdr:rowOff>19050</xdr:rowOff>
    </xdr:to>
    <xdr:grpSp>
      <xdr:nvGrpSpPr>
        <xdr:cNvPr id="2" name="Group 34"/>
        <xdr:cNvGrpSpPr>
          <a:grpSpLocks/>
        </xdr:cNvGrpSpPr>
      </xdr:nvGrpSpPr>
      <xdr:grpSpPr>
        <a:xfrm>
          <a:off x="5581650" y="38100"/>
          <a:ext cx="1609725" cy="266700"/>
          <a:chOff x="586" y="4"/>
          <a:chExt cx="169" cy="28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586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642" y="4"/>
            <a:ext cx="57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699" y="4"/>
            <a:ext cx="56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19050</xdr:colOff>
      <xdr:row>5</xdr:row>
      <xdr:rowOff>66675</xdr:rowOff>
    </xdr:from>
    <xdr:to>
      <xdr:col>11</xdr:col>
      <xdr:colOff>57150</xdr:colOff>
      <xdr:row>6</xdr:row>
      <xdr:rowOff>9525</xdr:rowOff>
    </xdr:to>
    <xdr:pic>
      <xdr:nvPicPr>
        <xdr:cNvPr id="6" name="ScrollBa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00700" y="130492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66675</xdr:rowOff>
    </xdr:from>
    <xdr:to>
      <xdr:col>11</xdr:col>
      <xdr:colOff>66675</xdr:colOff>
      <xdr:row>7</xdr:row>
      <xdr:rowOff>9525</xdr:rowOff>
    </xdr:to>
    <xdr:pic>
      <xdr:nvPicPr>
        <xdr:cNvPr id="7" name="ScrollBar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610225" y="1543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76200</xdr:rowOff>
    </xdr:from>
    <xdr:to>
      <xdr:col>11</xdr:col>
      <xdr:colOff>76200</xdr:colOff>
      <xdr:row>8</xdr:row>
      <xdr:rowOff>19050</xdr:rowOff>
    </xdr:to>
    <xdr:pic>
      <xdr:nvPicPr>
        <xdr:cNvPr id="8" name="ScrollBar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619750" y="179070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123825</xdr:rowOff>
    </xdr:from>
    <xdr:to>
      <xdr:col>14</xdr:col>
      <xdr:colOff>466725</xdr:colOff>
      <xdr:row>13</xdr:row>
      <xdr:rowOff>133350</xdr:rowOff>
    </xdr:to>
    <xdr:sp>
      <xdr:nvSpPr>
        <xdr:cNvPr id="9" name="AutoShape 13"/>
        <xdr:cNvSpPr>
          <a:spLocks/>
        </xdr:cNvSpPr>
      </xdr:nvSpPr>
      <xdr:spPr>
        <a:xfrm>
          <a:off x="95250" y="2886075"/>
          <a:ext cx="9391650" cy="9525"/>
        </a:xfrm>
        <a:custGeom>
          <a:pathLst>
            <a:path h="1" w="1144">
              <a:moveTo>
                <a:pt x="0" y="1"/>
              </a:moveTo>
              <a:lnTo>
                <a:pt x="1144" y="0"/>
              </a:lnTo>
            </a:path>
          </a:pathLst>
        </a:cu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</xdr:colOff>
      <xdr:row>31</xdr:row>
      <xdr:rowOff>57150</xdr:rowOff>
    </xdr:from>
    <xdr:to>
      <xdr:col>12</xdr:col>
      <xdr:colOff>904875</xdr:colOff>
      <xdr:row>31</xdr:row>
      <xdr:rowOff>238125</xdr:rowOff>
    </xdr:to>
    <xdr:pic>
      <xdr:nvPicPr>
        <xdr:cNvPr id="10" name="ScrollBar5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29425" y="6115050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</xdr:row>
      <xdr:rowOff>66675</xdr:rowOff>
    </xdr:from>
    <xdr:to>
      <xdr:col>12</xdr:col>
      <xdr:colOff>904875</xdr:colOff>
      <xdr:row>28</xdr:row>
      <xdr:rowOff>9525</xdr:rowOff>
    </xdr:to>
    <xdr:pic>
      <xdr:nvPicPr>
        <xdr:cNvPr id="11" name="ScrollBar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29425" y="5172075"/>
          <a:ext cx="1257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8</xdr:row>
      <xdr:rowOff>66675</xdr:rowOff>
    </xdr:from>
    <xdr:to>
      <xdr:col>14</xdr:col>
      <xdr:colOff>466725</xdr:colOff>
      <xdr:row>37</xdr:row>
      <xdr:rowOff>57150</xdr:rowOff>
    </xdr:to>
    <xdr:grpSp>
      <xdr:nvGrpSpPr>
        <xdr:cNvPr id="12" name="Group 37"/>
        <xdr:cNvGrpSpPr>
          <a:grpSpLocks/>
        </xdr:cNvGrpSpPr>
      </xdr:nvGrpSpPr>
      <xdr:grpSpPr>
        <a:xfrm>
          <a:off x="85725" y="2019300"/>
          <a:ext cx="9401175" cy="5143500"/>
          <a:chOff x="9" y="212"/>
          <a:chExt cx="987" cy="540"/>
        </a:xfrm>
        <a:solidFill>
          <a:srgbClr val="FFFFFF"/>
        </a:solidFill>
      </xdr:grpSpPr>
      <xdr:graphicFrame>
        <xdr:nvGraphicFramePr>
          <xdr:cNvPr id="13" name="Chart 2"/>
          <xdr:cNvGraphicFramePr/>
        </xdr:nvGraphicFramePr>
        <xdr:xfrm>
          <a:off x="9" y="212"/>
          <a:ext cx="987" cy="2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4" name="Chart 23"/>
          <xdr:cNvGraphicFramePr/>
        </xdr:nvGraphicFramePr>
        <xdr:xfrm>
          <a:off x="11" y="526"/>
          <a:ext cx="570" cy="22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sp>
        <xdr:nvSpPr>
          <xdr:cNvPr id="15" name="Rectangle 11"/>
          <xdr:cNvSpPr>
            <a:spLocks/>
          </xdr:cNvSpPr>
        </xdr:nvSpPr>
        <xdr:spPr>
          <a:xfrm>
            <a:off x="9" y="356"/>
            <a:ext cx="987" cy="95"/>
          </a:xfrm>
          <a:prstGeom prst="rect">
            <a:avLst/>
          </a:prstGeom>
          <a:pattFill prst="horzBrick">
            <a:fgClr>
              <a:srgbClr val="FF66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36"/>
          <xdr:cNvSpPr txBox="1">
            <a:spLocks noChangeArrowheads="1"/>
          </xdr:cNvSpPr>
        </xdr:nvSpPr>
        <xdr:spPr>
          <a:xfrm>
            <a:off x="19" y="455"/>
            <a:ext cx="42" cy="32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Q141"/>
  <sheetViews>
    <sheetView showGridLines="0" showRowColHeaders="0" tabSelected="1" showOutlineSymbols="0" zoomScaleSheetLayoutView="100" workbookViewId="0" topLeftCell="A1">
      <pane xSplit="26" topLeftCell="AA1" activePane="topRight" state="frozen"/>
      <selection pane="topLeft" activeCell="A1" sqref="A1"/>
      <selection pane="topRight" activeCell="M6" sqref="M6"/>
    </sheetView>
  </sheetViews>
  <sheetFormatPr defaultColWidth="9.140625" defaultRowHeight="12.75"/>
  <cols>
    <col min="1" max="1" width="1.421875" style="0" customWidth="1"/>
    <col min="3" max="3" width="9.421875" style="0" bestFit="1" customWidth="1"/>
    <col min="5" max="5" width="11.421875" style="0" bestFit="1" customWidth="1"/>
    <col min="8" max="8" width="20.00390625" style="0" bestFit="1" customWidth="1"/>
    <col min="9" max="9" width="4.8515625" style="0" customWidth="1"/>
    <col min="12" max="12" width="5.7109375" style="0" customWidth="1"/>
    <col min="13" max="13" width="16.8515625" style="0" bestFit="1" customWidth="1"/>
    <col min="14" max="14" width="10.7109375" style="0" bestFit="1" customWidth="1"/>
    <col min="17" max="17" width="12.28125" style="0" bestFit="1" customWidth="1"/>
    <col min="22" max="22" width="5.57421875" style="0" bestFit="1" customWidth="1"/>
    <col min="27" max="27" width="12.421875" style="0" bestFit="1" customWidth="1"/>
    <col min="28" max="29" width="9.28125" style="0" bestFit="1" customWidth="1"/>
    <col min="30" max="30" width="3.57421875" style="0" bestFit="1" customWidth="1"/>
    <col min="31" max="33" width="9.28125" style="0" bestFit="1" customWidth="1"/>
  </cols>
  <sheetData>
    <row r="1" spans="2:35" ht="22.5" customHeight="1" thickBot="1">
      <c r="B1" s="68" t="s">
        <v>44</v>
      </c>
      <c r="C1" s="68"/>
      <c r="D1" s="68"/>
      <c r="E1" s="68"/>
      <c r="F1" s="68"/>
      <c r="G1" s="60" t="s">
        <v>6</v>
      </c>
      <c r="H1" s="61">
        <f>AI1/H6</f>
        <v>0</v>
      </c>
      <c r="I1" s="53" t="s">
        <v>38</v>
      </c>
      <c r="J1" s="50"/>
      <c r="K1" s="51"/>
      <c r="L1" s="51"/>
      <c r="M1" s="51"/>
      <c r="AD1" s="32">
        <v>0</v>
      </c>
      <c r="AE1" s="33">
        <v>0</v>
      </c>
      <c r="AF1" s="33"/>
      <c r="AG1" s="33">
        <v>0</v>
      </c>
      <c r="AH1" s="34">
        <v>0</v>
      </c>
      <c r="AI1">
        <f>AD1*3600+AE1*60+AG1+AH1</f>
        <v>0</v>
      </c>
    </row>
    <row r="2" spans="1:35" ht="18.75" customHeight="1">
      <c r="A2" s="2"/>
      <c r="B2" s="68"/>
      <c r="C2" s="68"/>
      <c r="D2" s="68"/>
      <c r="E2" s="68"/>
      <c r="F2" s="68"/>
      <c r="G2" s="60" t="s">
        <v>7</v>
      </c>
      <c r="H2" s="62">
        <f>J2</f>
        <v>4</v>
      </c>
      <c r="I2" s="53" t="s">
        <v>38</v>
      </c>
      <c r="J2" s="50">
        <v>4</v>
      </c>
      <c r="K2" s="51"/>
      <c r="L2" s="51"/>
      <c r="M2" s="51"/>
      <c r="AA2" s="15" t="s">
        <v>12</v>
      </c>
      <c r="AB2" s="16">
        <v>-1</v>
      </c>
      <c r="AC2" s="17">
        <v>0.48</v>
      </c>
      <c r="AE2" t="s">
        <v>11</v>
      </c>
      <c r="AG2" t="s">
        <v>15</v>
      </c>
      <c r="AH2" t="s">
        <v>16</v>
      </c>
      <c r="AI2" t="s">
        <v>17</v>
      </c>
    </row>
    <row r="3" spans="1:35" ht="18.75" customHeight="1">
      <c r="A3" s="2"/>
      <c r="B3" s="2"/>
      <c r="C3" s="2"/>
      <c r="G3" s="60" t="s">
        <v>46</v>
      </c>
      <c r="H3" s="63">
        <v>4</v>
      </c>
      <c r="I3" s="53" t="s">
        <v>39</v>
      </c>
      <c r="J3" s="60" t="s">
        <v>40</v>
      </c>
      <c r="K3" s="66" t="s">
        <v>37</v>
      </c>
      <c r="L3" s="67">
        <f>$H$3*$H$2</f>
        <v>16</v>
      </c>
      <c r="M3" s="53" t="s">
        <v>35</v>
      </c>
      <c r="AA3" s="18"/>
      <c r="AB3" s="19">
        <v>100</v>
      </c>
      <c r="AC3" s="20">
        <f>AC2</f>
        <v>0.48</v>
      </c>
      <c r="AE3" t="s">
        <v>10</v>
      </c>
      <c r="AH3">
        <v>-10</v>
      </c>
      <c r="AI3">
        <v>1.3</v>
      </c>
    </row>
    <row r="4" spans="1:35" ht="18.75" customHeight="1">
      <c r="A4" s="2"/>
      <c r="B4" s="2"/>
      <c r="C4" s="2"/>
      <c r="G4" s="60" t="s">
        <v>9</v>
      </c>
      <c r="H4" s="63">
        <v>1</v>
      </c>
      <c r="I4" s="53" t="s">
        <v>35</v>
      </c>
      <c r="J4" s="50"/>
      <c r="K4" s="51"/>
      <c r="L4" s="51"/>
      <c r="M4" s="51"/>
      <c r="AA4" t="s">
        <v>19</v>
      </c>
      <c r="AB4" s="5">
        <f>H7</f>
        <v>0.4</v>
      </c>
      <c r="AE4" t="s">
        <v>18</v>
      </c>
      <c r="AF4">
        <v>0.15</v>
      </c>
      <c r="AH4">
        <v>30</v>
      </c>
      <c r="AI4">
        <f>AI3</f>
        <v>1.3</v>
      </c>
    </row>
    <row r="5" spans="1:28" ht="18.75" customHeight="1">
      <c r="A5" s="2"/>
      <c r="B5" s="2"/>
      <c r="C5" s="2"/>
      <c r="G5" s="60" t="s">
        <v>47</v>
      </c>
      <c r="H5" s="63">
        <f>H3*H1</f>
        <v>0</v>
      </c>
      <c r="I5" s="53" t="s">
        <v>35</v>
      </c>
      <c r="J5" s="50"/>
      <c r="K5" s="51"/>
      <c r="L5" s="51"/>
      <c r="M5" s="51"/>
      <c r="AA5" t="s">
        <v>23</v>
      </c>
      <c r="AB5">
        <v>0.7</v>
      </c>
    </row>
    <row r="6" spans="1:67" ht="18.75" customHeight="1">
      <c r="A6" s="2"/>
      <c r="B6" s="2"/>
      <c r="C6" s="2"/>
      <c r="G6" s="60" t="s">
        <v>21</v>
      </c>
      <c r="H6" s="64">
        <f>J6</f>
        <v>1</v>
      </c>
      <c r="I6" s="53" t="s">
        <v>16</v>
      </c>
      <c r="J6" s="50">
        <v>1</v>
      </c>
      <c r="K6" s="51" t="s">
        <v>3</v>
      </c>
      <c r="L6" s="51"/>
      <c r="M6" s="51"/>
      <c r="AA6" s="13">
        <v>1</v>
      </c>
      <c r="AB6" s="13"/>
      <c r="AC6" s="13"/>
      <c r="AD6" s="13"/>
      <c r="AE6" s="13">
        <v>2</v>
      </c>
      <c r="AI6" s="13">
        <v>3</v>
      </c>
      <c r="AM6" s="13">
        <v>4</v>
      </c>
      <c r="AQ6" s="13">
        <v>5</v>
      </c>
      <c r="AU6" s="13">
        <v>6</v>
      </c>
      <c r="AY6" s="13">
        <v>7</v>
      </c>
      <c r="BC6" s="13">
        <v>8</v>
      </c>
      <c r="BG6" s="13">
        <v>9</v>
      </c>
      <c r="BK6" s="13">
        <v>10</v>
      </c>
      <c r="BO6" s="13">
        <v>11</v>
      </c>
    </row>
    <row r="7" spans="1:68" ht="18.75" customHeight="1">
      <c r="A7" s="2"/>
      <c r="B7" s="2"/>
      <c r="C7" s="2"/>
      <c r="G7" s="60" t="s">
        <v>22</v>
      </c>
      <c r="H7" s="65">
        <f>J7/20</f>
        <v>0.4</v>
      </c>
      <c r="I7" s="53" t="s">
        <v>35</v>
      </c>
      <c r="J7" s="52">
        <v>8</v>
      </c>
      <c r="K7" s="51"/>
      <c r="L7" s="51"/>
      <c r="M7" s="51"/>
      <c r="AA7" s="12" t="s">
        <v>13</v>
      </c>
      <c r="AB7" s="21">
        <f>$H$4/$L$3*(AA6-1)</f>
        <v>0</v>
      </c>
      <c r="AC7" s="22"/>
      <c r="AE7" s="12" t="s">
        <v>13</v>
      </c>
      <c r="AF7" s="30">
        <f>$H$4/$L$3*(AE6-1)</f>
        <v>0.0625</v>
      </c>
      <c r="AI7" s="12" t="s">
        <v>13</v>
      </c>
      <c r="AJ7" s="21">
        <f>$H$4/$L$3*(AI6-1)</f>
        <v>0.125</v>
      </c>
      <c r="AM7" s="12" t="s">
        <v>13</v>
      </c>
      <c r="AN7" s="21">
        <f>$H$4/$L$3*(AM6-1)</f>
        <v>0.1875</v>
      </c>
      <c r="AQ7" s="12" t="s">
        <v>13</v>
      </c>
      <c r="AR7" s="21">
        <f>$H$4/$L$3*(AQ6-1)</f>
        <v>0.25</v>
      </c>
      <c r="AU7" s="12" t="s">
        <v>13</v>
      </c>
      <c r="AV7" s="21">
        <f>$H$4/$L$3*(AU6-1)</f>
        <v>0.3125</v>
      </c>
      <c r="AY7" s="12" t="s">
        <v>13</v>
      </c>
      <c r="AZ7" s="21">
        <f>$H$4/$L$3*(AY6-1)</f>
        <v>0.375</v>
      </c>
      <c r="BC7" s="12" t="s">
        <v>13</v>
      </c>
      <c r="BD7" s="21">
        <f>$H$4/$L$3*(BC6-1)</f>
        <v>0.4375</v>
      </c>
      <c r="BG7" s="12" t="s">
        <v>13</v>
      </c>
      <c r="BH7" s="21">
        <f>$H$4/$L$3*(BG6-1)</f>
        <v>0.5</v>
      </c>
      <c r="BK7" s="12" t="s">
        <v>13</v>
      </c>
      <c r="BL7" s="21">
        <f>$H$4/$L$3*(BK6-1)</f>
        <v>0.5625</v>
      </c>
      <c r="BO7" s="12" t="s">
        <v>13</v>
      </c>
      <c r="BP7" s="40">
        <f>$H$4/$L$3*(BO6-1)</f>
        <v>0.625</v>
      </c>
    </row>
    <row r="8" spans="1:68" ht="18.75" customHeight="1">
      <c r="A8" s="2"/>
      <c r="B8" s="2"/>
      <c r="C8" s="2"/>
      <c r="G8" s="60" t="s">
        <v>45</v>
      </c>
      <c r="H8" s="65">
        <f>J8/2</f>
        <v>0.5</v>
      </c>
      <c r="I8" s="53"/>
      <c r="J8" s="50">
        <v>1</v>
      </c>
      <c r="K8" s="51"/>
      <c r="L8" s="51"/>
      <c r="M8" s="51"/>
      <c r="AA8" t="s">
        <v>6</v>
      </c>
      <c r="AB8" s="23">
        <f>$H$1</f>
        <v>0</v>
      </c>
      <c r="AC8" s="22"/>
      <c r="AE8" t="s">
        <v>6</v>
      </c>
      <c r="AF8" s="23">
        <f>$H$1</f>
        <v>0</v>
      </c>
      <c r="AI8" t="s">
        <v>6</v>
      </c>
      <c r="AJ8" s="23">
        <f>$H$1</f>
        <v>0</v>
      </c>
      <c r="AM8" t="s">
        <v>6</v>
      </c>
      <c r="AN8" s="23">
        <f>IF(IF($H$1&lt;AN7*$H$2,0,$H$1-AN7*$H$2)&gt;$H$8*$H$2,0,IF($H$1&lt;AN7,0,$H$1-AN7*$H$2))</f>
        <v>0</v>
      </c>
      <c r="AQ8" t="s">
        <v>6</v>
      </c>
      <c r="AR8" s="23">
        <f>IF(IF($H$1&lt;AR7*$H$2,0,$H$1-AR7*$H$2)&gt;$H$8*$H$2,0,IF($H$1&lt;AR7,0,$H$1-AR7*$H$2))</f>
        <v>0</v>
      </c>
      <c r="AU8" t="s">
        <v>6</v>
      </c>
      <c r="AV8" s="23">
        <f>$H$1</f>
        <v>0</v>
      </c>
      <c r="AY8" t="s">
        <v>6</v>
      </c>
      <c r="AZ8" s="23">
        <f>$H$1</f>
        <v>0</v>
      </c>
      <c r="BC8" t="s">
        <v>6</v>
      </c>
      <c r="BD8" s="23">
        <f>$H$1</f>
        <v>0</v>
      </c>
      <c r="BG8" t="s">
        <v>6</v>
      </c>
      <c r="BH8" s="23">
        <f>$H$1</f>
        <v>0</v>
      </c>
      <c r="BK8" t="s">
        <v>6</v>
      </c>
      <c r="BL8" s="23">
        <f>$H$1</f>
        <v>0</v>
      </c>
      <c r="BO8" t="s">
        <v>6</v>
      </c>
      <c r="BP8" s="23">
        <f>$H$1</f>
        <v>0</v>
      </c>
    </row>
    <row r="9" spans="1:68" ht="12.75">
      <c r="A9" s="2"/>
      <c r="B9" s="2"/>
      <c r="C9" s="2"/>
      <c r="AA9" s="29" t="s">
        <v>20</v>
      </c>
      <c r="AB9" s="31">
        <f>IF(OR($H$1&lt;AB7*$H$2,$H$1&gt;$H$8*$H$2+AB7*$H$2),0,$AB$4*SIN(2*PI()*(($H$1/$H$2-AB7))))</f>
        <v>0</v>
      </c>
      <c r="AC9" s="22"/>
      <c r="AE9" s="29" t="str">
        <f>$AA$9</f>
        <v>heup</v>
      </c>
      <c r="AF9" s="31">
        <f>IF(OR($H$1&lt;AF7*$H$2,$H$1&gt;$H$8*$H$2+AF7*$H$2),0,$AB$4*SIN(2*PI()*(($H$1/$H$2-AF7))))</f>
        <v>0</v>
      </c>
      <c r="AI9" s="29" t="str">
        <f>$AA$9</f>
        <v>heup</v>
      </c>
      <c r="AJ9" s="31">
        <f>IF(OR($H$1&lt;AJ7*$H$2,$H$1&gt;$H$8*$H$2+AJ7*$H$2),0,$AB$4*SIN(2*PI()*(($H$1/$H$2-AJ7))))</f>
        <v>0</v>
      </c>
      <c r="AM9" s="29" t="str">
        <f>$AA$9</f>
        <v>heup</v>
      </c>
      <c r="AN9" s="31">
        <f>IF(OR($H$1&lt;AN7*$H$2,$H$1&gt;$H$8*$H$2+AN7*$H$2),0,$AB$4*SIN(2*PI()*(($H$1/$H$2-AN7))))</f>
        <v>0</v>
      </c>
      <c r="AQ9" s="29" t="str">
        <f>$AA$9</f>
        <v>heup</v>
      </c>
      <c r="AR9" s="31">
        <f>IF(OR($H$1&lt;AR7*$H$2,$H$1&gt;$H$8*$H$2+AR7*$H$2),0,$AB$4*SIN(2*PI()*(($H$1/$H$2-AR7))))</f>
        <v>0</v>
      </c>
      <c r="AU9" s="29" t="str">
        <f>$AA$9</f>
        <v>heup</v>
      </c>
      <c r="AV9" s="31">
        <f>IF(OR($H$1&lt;AV7*$H$2,$H$1&gt;$H$8*$H$2+AV7*$H$2),0,$AB$4*SIN(2*PI()*(($H$1/$H$2-AV7))))</f>
        <v>0</v>
      </c>
      <c r="AY9" s="29" t="str">
        <f>$AA$9</f>
        <v>heup</v>
      </c>
      <c r="AZ9" s="31">
        <f>IF(OR($H$1&lt;AZ7*$H$2,$H$1&gt;$H$8*$H$2+AZ7*$H$2),0,$AB$4*SIN(2*PI()*(($H$1/$H$2-AZ7))))</f>
        <v>0</v>
      </c>
      <c r="BC9" s="29" t="str">
        <f>$AA$9</f>
        <v>heup</v>
      </c>
      <c r="BD9" s="31">
        <f>IF(OR($H$1&lt;BD7*$H$2,$H$1&gt;$H$8*$H$2+BD7*$H$2),0,$AB$4*SIN(2*PI()*(($H$1/$H$2-BD7))))</f>
        <v>0</v>
      </c>
      <c r="BG9" s="29" t="str">
        <f>$AA$9</f>
        <v>heup</v>
      </c>
      <c r="BH9" s="31">
        <f>IF(OR($H$1&lt;BH7*$H$2,$H$1&gt;$H$8*$H$2+BH7*$H$2),0,$AB$4*SIN(2*PI()*(($H$1/$H$2-BH7))))</f>
        <v>0</v>
      </c>
      <c r="BK9" s="29" t="str">
        <f>$AA$9</f>
        <v>heup</v>
      </c>
      <c r="BL9" s="31">
        <f>IF(OR($H$1&lt;BL7*$H$2,$H$1&gt;$H$8*$H$2+BL7*$H$2),0,$AB$4*SIN(2*PI()*(($H$1/$H$2-BL7))))</f>
        <v>0</v>
      </c>
      <c r="BO9" s="29" t="str">
        <f>$AA$9</f>
        <v>heup</v>
      </c>
      <c r="BP9" s="31">
        <f>IF(OR($H$1&lt;BP7*$H$2,$H$1&gt;$H$8*$H$2+BP7*$H$2),0,$AB$4*SIN(2*PI()*(($H$1/$H$2-BP7))))</f>
        <v>0</v>
      </c>
    </row>
    <row r="10" spans="1:68" ht="12.75">
      <c r="A10" s="4"/>
      <c r="B10" s="4"/>
      <c r="C10" s="4"/>
      <c r="AA10" t="s">
        <v>14</v>
      </c>
      <c r="AB10" s="24">
        <f>0.25*SIN(2*PI()*(AB8/$H$2-0.25-AB7/$H$2))+(AA6-1)*$H$4</f>
        <v>-0.25</v>
      </c>
      <c r="AC10" s="22"/>
      <c r="AE10" t="s">
        <v>14</v>
      </c>
      <c r="AF10" s="11">
        <f>0.25*SIN(2*PI()*(AF8/$H$2-0.25-AF7/$H$2))+(AE6-1)*$H$4</f>
        <v>0.7512038183319507</v>
      </c>
      <c r="AI10" t="s">
        <v>14</v>
      </c>
      <c r="AJ10" s="11">
        <f>0.25*SIN(2*PI()*(AJ8/$H$2-0.25-AJ7/$H$2))+(AI6-1)*$H$4</f>
        <v>1.7548036798991924</v>
      </c>
      <c r="AM10" t="s">
        <v>14</v>
      </c>
      <c r="AN10" s="11">
        <f>0.25*SIN(2*PI()*(AN8/$H$2-0.25-AN7/$H$2))+(AM6-1)*$H$4</f>
        <v>2.7607649160669476</v>
      </c>
      <c r="AQ10" t="s">
        <v>14</v>
      </c>
      <c r="AR10" s="11">
        <f>0.25*SIN(2*PI()*(AR8/$H$2-0.25-AR7/$H$2))+(AQ6-1)*$H$4</f>
        <v>3.7690301168721785</v>
      </c>
      <c r="AU10" t="s">
        <v>14</v>
      </c>
      <c r="AV10" s="11">
        <f>0.25*SIN(2*PI()*(AV8/$H$2-0.25-AV7/$H$2))+(AU6-1)*$H$4</f>
        <v>4.779519683912911</v>
      </c>
      <c r="AY10" t="s">
        <v>14</v>
      </c>
      <c r="AZ10" s="11">
        <f>0.25*SIN(2*PI()*(AZ8/$H$2-0.25-AZ7/$H$2))+(AY6-1)*$H$4</f>
        <v>5.792132596924364</v>
      </c>
      <c r="BC10" t="s">
        <v>14</v>
      </c>
      <c r="BD10" s="11">
        <f>0.25*SIN(2*PI()*(BD8/$H$2-0.25-BD7/$H$2))+(BC6-1)*$H$4</f>
        <v>6.806747386659316</v>
      </c>
      <c r="BG10" t="s">
        <v>14</v>
      </c>
      <c r="BH10" s="11">
        <f>0.25*SIN(2*PI()*(BH8/$H$2-0.25-BH7/$H$2))+(BG6-1)*$H$4</f>
        <v>7.8232233047033635</v>
      </c>
      <c r="BK10" t="s">
        <v>14</v>
      </c>
      <c r="BL10" s="11">
        <f>0.25*SIN(2*PI()*(BL8/$H$2-0.25-BL7/$H$2))+(BK6-1)*$H$4</f>
        <v>8.84140167895909</v>
      </c>
      <c r="BO10" t="s">
        <v>14</v>
      </c>
      <c r="BP10" s="11">
        <f>0.25*SIN(2*PI()*(BP8/$H$2-0.25-BP7/$H$2))+(BO6-1)*$H$4</f>
        <v>9.8611074417451</v>
      </c>
    </row>
    <row r="11" spans="1:68" ht="12.75">
      <c r="A11" s="4"/>
      <c r="B11" s="4"/>
      <c r="C11" s="4"/>
      <c r="AA11" t="s">
        <v>8</v>
      </c>
      <c r="AB11" s="21">
        <f>2*PI()*0.25*COS(2*PI()*(AB8/$H$2-0.25))</f>
        <v>9.622293463744516E-17</v>
      </c>
      <c r="AC11" s="22"/>
      <c r="AE11" t="s">
        <v>8</v>
      </c>
      <c r="AF11" s="5">
        <f>2*PI()*0.25*COS(2*PI()*($H$1/$H$2-0.25-AF7))</f>
        <v>-0.6011177298843462</v>
      </c>
      <c r="AI11" t="s">
        <v>8</v>
      </c>
      <c r="AJ11" s="5">
        <f>2*PI()*0.25*COS(2*PI()*($H$1/$H$2-0.25-AJ7))</f>
        <v>-1.1107207345395915</v>
      </c>
      <c r="AM11" t="s">
        <v>8</v>
      </c>
      <c r="AN11" s="5">
        <f>2*PI()*0.25*COS(2*PI()*($H$1/$H$2-0.25-AN7))</f>
        <v>-1.4512265760697154</v>
      </c>
      <c r="AQ11" t="s">
        <v>8</v>
      </c>
      <c r="AR11" s="5">
        <f>2*PI()*0.25*COS(2*PI()*($H$1/$H$2-0.25-AR7))</f>
        <v>-1.5707963267948966</v>
      </c>
      <c r="AU11" t="s">
        <v>8</v>
      </c>
      <c r="AV11" s="5">
        <f>2*PI()*0.25*COS(2*PI()*($H$1/$H$2-0.25-AV7))</f>
        <v>-1.4512265760697156</v>
      </c>
      <c r="AY11" t="s">
        <v>8</v>
      </c>
      <c r="AZ11" s="5">
        <f>2*PI()*0.25*COS(2*PI()*($H$1/$H$2-0.25-AZ7))</f>
        <v>-1.1107207345395917</v>
      </c>
      <c r="BC11" t="s">
        <v>8</v>
      </c>
      <c r="BD11" s="5">
        <f>2*PI()*0.25*COS(2*PI()*($H$1/$H$2-0.25-BD7))</f>
        <v>-0.6011177298843471</v>
      </c>
      <c r="BG11" t="s">
        <v>8</v>
      </c>
      <c r="BH11" s="5">
        <f>2*PI()*0.25*COS(2*PI()*($H$1/$H$2-0.25-BH7))</f>
        <v>-2.886688039123355E-16</v>
      </c>
      <c r="BK11" t="s">
        <v>8</v>
      </c>
      <c r="BL11" s="5">
        <f>2*PI()*0.25*COS(2*PI()*($H$1/$H$2-0.25-BL7))</f>
        <v>0.6011177298843466</v>
      </c>
      <c r="BO11" t="s">
        <v>8</v>
      </c>
      <c r="BP11" s="5">
        <f>2*PI()*0.25*COS(2*PI()*($H$1/$H$2-0.25-BP7))</f>
        <v>1.1107207345395913</v>
      </c>
    </row>
    <row r="12" spans="1:69" ht="12.75">
      <c r="A12" s="3"/>
      <c r="B12" s="3"/>
      <c r="C12" s="3"/>
      <c r="AA12" s="2" t="s">
        <v>2</v>
      </c>
      <c r="AB12" s="25">
        <f>-0.4+(AA6-1)*$H$4</f>
        <v>-0.4</v>
      </c>
      <c r="AC12" s="25">
        <v>0</v>
      </c>
      <c r="AE12" s="2" t="s">
        <v>2</v>
      </c>
      <c r="AF12" s="7">
        <f>$AB$12+(AE$6-1)*$H$4</f>
        <v>0.6</v>
      </c>
      <c r="AG12" s="2">
        <v>0</v>
      </c>
      <c r="AI12" s="2" t="s">
        <v>2</v>
      </c>
      <c r="AJ12" s="7">
        <f>$AB$12+(AI$6-1)*$H$4</f>
        <v>1.6</v>
      </c>
      <c r="AK12" s="2">
        <v>0</v>
      </c>
      <c r="AM12" s="2" t="s">
        <v>2</v>
      </c>
      <c r="AN12" s="7">
        <f>$AB$12+(AM$6-1)*$H$4</f>
        <v>2.6</v>
      </c>
      <c r="AO12" s="2">
        <v>0</v>
      </c>
      <c r="AQ12" s="2" t="s">
        <v>2</v>
      </c>
      <c r="AR12" s="7">
        <f>$AB$12+(AQ$6-1)*$H$4</f>
        <v>3.6</v>
      </c>
      <c r="AS12" s="2">
        <v>0</v>
      </c>
      <c r="AU12" s="2" t="s">
        <v>2</v>
      </c>
      <c r="AV12" s="7">
        <f>$AB$12+(AU$6-1)*$H$4</f>
        <v>4.6</v>
      </c>
      <c r="AW12" s="2">
        <v>0</v>
      </c>
      <c r="AY12" s="2" t="s">
        <v>2</v>
      </c>
      <c r="AZ12" s="7">
        <f>$AB$12+(AY$6-1)*$H$4</f>
        <v>5.6</v>
      </c>
      <c r="BA12" s="2">
        <v>0</v>
      </c>
      <c r="BC12" s="2" t="s">
        <v>2</v>
      </c>
      <c r="BD12" s="7">
        <f>$AB$12+(BC$6-1)*$H$4</f>
        <v>6.6</v>
      </c>
      <c r="BE12" s="2">
        <v>0</v>
      </c>
      <c r="BG12" s="2" t="s">
        <v>2</v>
      </c>
      <c r="BH12" s="7">
        <f>$AB$12+(BG$6-1)*$H$4</f>
        <v>7.6</v>
      </c>
      <c r="BI12" s="2">
        <v>0</v>
      </c>
      <c r="BK12" s="2" t="s">
        <v>2</v>
      </c>
      <c r="BL12" s="7">
        <f>$AB$12+(BK$6-1)*$H$4</f>
        <v>8.6</v>
      </c>
      <c r="BM12" s="2">
        <v>0</v>
      </c>
      <c r="BO12" s="2" t="s">
        <v>2</v>
      </c>
      <c r="BP12" s="7">
        <f>$AB$12+(BO$6-1)*$H$4</f>
        <v>9.6</v>
      </c>
      <c r="BQ12" s="2">
        <v>0</v>
      </c>
    </row>
    <row r="13" spans="1:69" ht="12.75">
      <c r="A13" s="3"/>
      <c r="B13" s="3"/>
      <c r="C13" s="3"/>
      <c r="AA13" s="2"/>
      <c r="AB13" s="25">
        <f>-0.25+(AA6-1)*$H$4</f>
        <v>-0.25</v>
      </c>
      <c r="AC13" s="25">
        <v>0</v>
      </c>
      <c r="AE13" s="2"/>
      <c r="AF13" s="7">
        <f>$AB$13+(AE$6-1)*$H$4</f>
        <v>0.75</v>
      </c>
      <c r="AG13" s="2">
        <v>0</v>
      </c>
      <c r="AI13" s="2"/>
      <c r="AJ13" s="7">
        <f>$AB$13+(AI$6-1)*$H$4</f>
        <v>1.75</v>
      </c>
      <c r="AK13" s="2">
        <v>0</v>
      </c>
      <c r="AM13" s="2"/>
      <c r="AN13" s="7">
        <f>$AB$13+(AM$6-1)*$H$4</f>
        <v>2.75</v>
      </c>
      <c r="AO13" s="2">
        <v>0</v>
      </c>
      <c r="AQ13" s="2"/>
      <c r="AR13" s="7">
        <f>$AB$13+(AQ$6-1)*$H$4</f>
        <v>3.75</v>
      </c>
      <c r="AS13" s="2">
        <v>0</v>
      </c>
      <c r="AU13" s="2"/>
      <c r="AV13" s="7">
        <f>$AB$13+(AU$6-1)*$H$4</f>
        <v>4.75</v>
      </c>
      <c r="AW13" s="2">
        <v>0</v>
      </c>
      <c r="AY13" s="2"/>
      <c r="AZ13" s="7">
        <f>$AB$13+(AY$6-1)*$H$4</f>
        <v>5.75</v>
      </c>
      <c r="BA13" s="2">
        <v>0</v>
      </c>
      <c r="BC13" s="2"/>
      <c r="BD13" s="7">
        <f>$AB$13+(BC$6-1)*$H$4</f>
        <v>6.75</v>
      </c>
      <c r="BE13" s="2">
        <v>0</v>
      </c>
      <c r="BG13" s="2"/>
      <c r="BH13" s="7">
        <f>$AB$13+(BG$6-1)*$H$4</f>
        <v>7.75</v>
      </c>
      <c r="BI13" s="2">
        <v>0</v>
      </c>
      <c r="BK13" s="2"/>
      <c r="BL13" s="7">
        <f>$AB$13+(BK$6-1)*$H$4</f>
        <v>8.75</v>
      </c>
      <c r="BM13" s="2">
        <v>0</v>
      </c>
      <c r="BO13" s="2"/>
      <c r="BP13" s="7">
        <f>$AB$13+(BO$6-1)*$H$4</f>
        <v>9.75</v>
      </c>
      <c r="BQ13" s="2">
        <v>0</v>
      </c>
    </row>
    <row r="14" spans="1:69" ht="12.75">
      <c r="A14" s="3"/>
      <c r="B14" s="3"/>
      <c r="C14" s="6"/>
      <c r="AA14" s="2"/>
      <c r="AB14" s="25">
        <f>-0.25+(AA6-1)*$H$4</f>
        <v>-0.25</v>
      </c>
      <c r="AC14" s="38">
        <v>0.4</v>
      </c>
      <c r="AE14" s="2"/>
      <c r="AF14" s="7">
        <f>$AB$14+(AE$6-1)*$H$4</f>
        <v>0.75</v>
      </c>
      <c r="AG14" s="35">
        <f>$AC$14</f>
        <v>0.4</v>
      </c>
      <c r="AI14" s="2"/>
      <c r="AJ14" s="7">
        <f>$AB$14+(AI$6-1)*$H$4</f>
        <v>1.75</v>
      </c>
      <c r="AK14" s="35">
        <f>$AC$14</f>
        <v>0.4</v>
      </c>
      <c r="AM14" s="2"/>
      <c r="AN14" s="7">
        <f>$AB$14+(AM$6-1)*$H$4</f>
        <v>2.75</v>
      </c>
      <c r="AO14" s="35">
        <f>$AC$14</f>
        <v>0.4</v>
      </c>
      <c r="AQ14" s="2"/>
      <c r="AR14" s="7">
        <f>$AB$14+(AQ$6-1)*$H$4</f>
        <v>3.75</v>
      </c>
      <c r="AS14" s="35">
        <f>$AC$14</f>
        <v>0.4</v>
      </c>
      <c r="AU14" s="2"/>
      <c r="AV14" s="7">
        <f>$AB$14+(AU$6-1)*$H$4</f>
        <v>4.75</v>
      </c>
      <c r="AW14" s="35">
        <f>$AC$14</f>
        <v>0.4</v>
      </c>
      <c r="AY14" s="2"/>
      <c r="AZ14" s="7">
        <f>$AB$14+(AY$6-1)*$H$4</f>
        <v>5.75</v>
      </c>
      <c r="BA14" s="35">
        <f>$AC$14</f>
        <v>0.4</v>
      </c>
      <c r="BC14" s="2"/>
      <c r="BD14" s="7">
        <f>$AB$14+(BC$6-1)*$H$4</f>
        <v>6.75</v>
      </c>
      <c r="BE14" s="35">
        <f>$AC$14</f>
        <v>0.4</v>
      </c>
      <c r="BG14" s="2"/>
      <c r="BH14" s="7">
        <f>$AB$14+(BG$6-1)*$H$4</f>
        <v>7.75</v>
      </c>
      <c r="BI14" s="35">
        <f>$AC$14</f>
        <v>0.4</v>
      </c>
      <c r="BK14" s="2"/>
      <c r="BL14" s="7">
        <f>$AB$14+(BK$6-1)*$H$4</f>
        <v>8.75</v>
      </c>
      <c r="BM14" s="35">
        <f>$AC$14</f>
        <v>0.4</v>
      </c>
      <c r="BO14" s="2"/>
      <c r="BP14" s="7">
        <f>$AB$14+(BO$6-1)*$H$4</f>
        <v>9.75</v>
      </c>
      <c r="BQ14" s="35">
        <f>$AC$14</f>
        <v>0.4</v>
      </c>
    </row>
    <row r="15" spans="1:69" ht="12.75">
      <c r="A15" s="3"/>
      <c r="B15" s="3"/>
      <c r="C15" s="6"/>
      <c r="AA15" s="2"/>
      <c r="AB15" s="26">
        <f>0+(AA6-1)*$H$4</f>
        <v>0</v>
      </c>
      <c r="AC15" s="26">
        <f>AC14+AB9</f>
        <v>0.4</v>
      </c>
      <c r="AE15" s="2"/>
      <c r="AF15" s="7">
        <f>$AB$15+(AE$6-1)*$H$4</f>
        <v>1</v>
      </c>
      <c r="AG15" s="35">
        <f>AG14+AF9</f>
        <v>0.4</v>
      </c>
      <c r="AI15" s="2"/>
      <c r="AJ15" s="7">
        <f>$AB$15+(AI$6-1)*$H$4</f>
        <v>2</v>
      </c>
      <c r="AK15" s="7">
        <f>AK14+AJ9</f>
        <v>0.4</v>
      </c>
      <c r="AM15" s="2"/>
      <c r="AN15" s="7">
        <f>$AB$15+(AM$6-1)*$H$4</f>
        <v>3</v>
      </c>
      <c r="AO15" s="7">
        <f>AO14+AN9</f>
        <v>0.4</v>
      </c>
      <c r="AQ15" s="2"/>
      <c r="AR15" s="7">
        <f>$AB$15+(AQ$6-1)*$H$4</f>
        <v>4</v>
      </c>
      <c r="AS15" s="7">
        <f>AS14+AR9</f>
        <v>0.4</v>
      </c>
      <c r="AU15" s="2"/>
      <c r="AV15" s="7">
        <f>$AB$15+(AU$6-1)*$H$4</f>
        <v>5</v>
      </c>
      <c r="AW15" s="7">
        <f>AW14+AV9</f>
        <v>0.4</v>
      </c>
      <c r="AY15" s="2"/>
      <c r="AZ15" s="7">
        <f>$AB$15+(AY$6-1)*$H$4</f>
        <v>6</v>
      </c>
      <c r="BA15" s="7">
        <f>BA14+AZ9</f>
        <v>0.4</v>
      </c>
      <c r="BC15" s="2"/>
      <c r="BD15" s="7">
        <f>$AB$15+(BC$6-1)*$H$4</f>
        <v>7</v>
      </c>
      <c r="BE15" s="7">
        <f>BE14+BD9</f>
        <v>0.4</v>
      </c>
      <c r="BG15" s="2"/>
      <c r="BH15" s="7">
        <f>$AB$15+(BG$6-1)*$H$4</f>
        <v>8</v>
      </c>
      <c r="BI15" s="7">
        <f>BI14+BH9</f>
        <v>0.4</v>
      </c>
      <c r="BK15" s="2"/>
      <c r="BL15" s="7">
        <f>$AB$15+(BK$6-1)*$H$4</f>
        <v>9</v>
      </c>
      <c r="BM15" s="7">
        <f>BM14+BL9</f>
        <v>0.4</v>
      </c>
      <c r="BO15" s="2"/>
      <c r="BP15" s="7">
        <f>$AB$15+(BO$6-1)*$H$4</f>
        <v>10</v>
      </c>
      <c r="BQ15" s="7">
        <f>BQ14+BP9</f>
        <v>0.4</v>
      </c>
    </row>
    <row r="16" spans="1:69" ht="12.75">
      <c r="A16" s="3"/>
      <c r="B16" s="3"/>
      <c r="C16" s="3"/>
      <c r="AA16" s="2"/>
      <c r="AB16" s="26">
        <f>-AB15</f>
        <v>0</v>
      </c>
      <c r="AC16" s="26">
        <f>AC15</f>
        <v>0.4</v>
      </c>
      <c r="AE16" s="2"/>
      <c r="AF16" s="7">
        <f>$AB$16+(AE$6-1)*$H$4</f>
        <v>1</v>
      </c>
      <c r="AG16" s="35">
        <f>AG15</f>
        <v>0.4</v>
      </c>
      <c r="AI16" s="2"/>
      <c r="AJ16" s="7">
        <f>$AB$16+(AI$6-1)*$H$4</f>
        <v>2</v>
      </c>
      <c r="AK16" s="7">
        <f>AK15</f>
        <v>0.4</v>
      </c>
      <c r="AM16" s="2"/>
      <c r="AN16" s="7">
        <f>$AB$16+(AM$6-1)*$H$4</f>
        <v>3</v>
      </c>
      <c r="AO16" s="7">
        <f>AO15</f>
        <v>0.4</v>
      </c>
      <c r="AQ16" s="2"/>
      <c r="AR16" s="7">
        <f>$AB$16+(AQ$6-1)*$H$4</f>
        <v>4</v>
      </c>
      <c r="AS16" s="7">
        <f>AS15</f>
        <v>0.4</v>
      </c>
      <c r="AU16" s="2"/>
      <c r="AV16" s="7">
        <f>$AB$16+(AU$6-1)*$H$4</f>
        <v>5</v>
      </c>
      <c r="AW16" s="7">
        <f>AW15</f>
        <v>0.4</v>
      </c>
      <c r="AY16" s="2"/>
      <c r="AZ16" s="7">
        <f>$AB$16+(AY$6-1)*$H$4</f>
        <v>6</v>
      </c>
      <c r="BA16" s="7">
        <f>BA15</f>
        <v>0.4</v>
      </c>
      <c r="BC16" s="2"/>
      <c r="BD16" s="7">
        <f>$AB$16+(BC$6-1)*$H$4</f>
        <v>7</v>
      </c>
      <c r="BE16" s="7">
        <f>BE15</f>
        <v>0.4</v>
      </c>
      <c r="BG16" s="2"/>
      <c r="BH16" s="7">
        <f>$AB$16+(BG$6-1)*$H$4</f>
        <v>8</v>
      </c>
      <c r="BI16" s="7">
        <f>BI15</f>
        <v>0.4</v>
      </c>
      <c r="BK16" s="2"/>
      <c r="BL16" s="7">
        <f>$AB$16+(BK$6-1)*$H$4</f>
        <v>9</v>
      </c>
      <c r="BM16" s="7">
        <f>BM15</f>
        <v>0.4</v>
      </c>
      <c r="BO16" s="2"/>
      <c r="BP16" s="7">
        <f>$AB$16+(BO$6-1)*$H$4</f>
        <v>10</v>
      </c>
      <c r="BQ16" s="7">
        <f>BQ15</f>
        <v>0.4</v>
      </c>
    </row>
    <row r="17" spans="1:69" ht="12.75">
      <c r="A17" s="3"/>
      <c r="B17" s="3"/>
      <c r="C17" s="3"/>
      <c r="AA17" s="2"/>
      <c r="AB17" s="26">
        <f>-AB14</f>
        <v>0.25</v>
      </c>
      <c r="AC17" s="26">
        <f>AC14</f>
        <v>0.4</v>
      </c>
      <c r="AE17" s="2"/>
      <c r="AF17" s="7">
        <f>$AB$17+(AE$6-1)*$H$4</f>
        <v>1.25</v>
      </c>
      <c r="AG17" s="35">
        <f>AG14</f>
        <v>0.4</v>
      </c>
      <c r="AI17" s="2"/>
      <c r="AJ17" s="7">
        <f>$AB$17+(AI$6-1)*$H$4</f>
        <v>2.25</v>
      </c>
      <c r="AK17" s="7">
        <f>AK14</f>
        <v>0.4</v>
      </c>
      <c r="AM17" s="2"/>
      <c r="AN17" s="7">
        <f>$AB$17+(AM$6-1)*$H$4</f>
        <v>3.25</v>
      </c>
      <c r="AO17" s="7">
        <f>AO14</f>
        <v>0.4</v>
      </c>
      <c r="AQ17" s="2"/>
      <c r="AR17" s="7">
        <f>$AB$17+(AQ$6-1)*$H$4</f>
        <v>4.25</v>
      </c>
      <c r="AS17" s="7">
        <f>AS14</f>
        <v>0.4</v>
      </c>
      <c r="AU17" s="2"/>
      <c r="AV17" s="7">
        <f>$AB$17+(AU$6-1)*$H$4</f>
        <v>5.25</v>
      </c>
      <c r="AW17" s="7">
        <f>AW14</f>
        <v>0.4</v>
      </c>
      <c r="AY17" s="2"/>
      <c r="AZ17" s="7">
        <f>$AB$17+(AY$6-1)*$H$4</f>
        <v>6.25</v>
      </c>
      <c r="BA17" s="7">
        <f>BA14</f>
        <v>0.4</v>
      </c>
      <c r="BC17" s="2"/>
      <c r="BD17" s="7">
        <f>$AB$17+(BC$6-1)*$H$4</f>
        <v>7.25</v>
      </c>
      <c r="BE17" s="7">
        <f>BE14</f>
        <v>0.4</v>
      </c>
      <c r="BG17" s="2"/>
      <c r="BH17" s="7">
        <f>$AB$17+(BG$6-1)*$H$4</f>
        <v>8.25</v>
      </c>
      <c r="BI17" s="7">
        <f>BI14</f>
        <v>0.4</v>
      </c>
      <c r="BK17" s="2"/>
      <c r="BL17" s="7">
        <f>$AB$17+(BK$6-1)*$H$4</f>
        <v>9.25</v>
      </c>
      <c r="BM17" s="7">
        <f>BM14</f>
        <v>0.4</v>
      </c>
      <c r="BO17" s="2"/>
      <c r="BP17" s="7">
        <f>$AB$17+(BO$6-1)*$H$4</f>
        <v>10.25</v>
      </c>
      <c r="BQ17" s="7">
        <f>BQ14</f>
        <v>0.4</v>
      </c>
    </row>
    <row r="18" spans="1:69" ht="12.75">
      <c r="A18" s="1"/>
      <c r="B18" s="1"/>
      <c r="C18" s="1"/>
      <c r="AA18" s="2"/>
      <c r="AB18" s="26">
        <f>-AB13</f>
        <v>0.25</v>
      </c>
      <c r="AC18" s="26">
        <f>AC13</f>
        <v>0</v>
      </c>
      <c r="AE18" s="2"/>
      <c r="AF18" s="7">
        <f>$AB$18+(AE$6-1)*$H$4</f>
        <v>1.25</v>
      </c>
      <c r="AG18" s="35">
        <f>AG13</f>
        <v>0</v>
      </c>
      <c r="AI18" s="2"/>
      <c r="AJ18" s="7">
        <f>$AB$18+(AI$6-1)*$H$4</f>
        <v>2.25</v>
      </c>
      <c r="AK18" s="7">
        <f>AK13</f>
        <v>0</v>
      </c>
      <c r="AM18" s="2"/>
      <c r="AN18" s="7">
        <f>$AB$18+(AM$6-1)*$H$4</f>
        <v>3.25</v>
      </c>
      <c r="AO18" s="7">
        <f>AO13</f>
        <v>0</v>
      </c>
      <c r="AQ18" s="2"/>
      <c r="AR18" s="7">
        <f>$AB$18+(AQ$6-1)*$H$4</f>
        <v>4.25</v>
      </c>
      <c r="AS18" s="7">
        <f>AS13</f>
        <v>0</v>
      </c>
      <c r="AU18" s="2"/>
      <c r="AV18" s="7">
        <f>$AB$18+(AU$6-1)*$H$4</f>
        <v>5.25</v>
      </c>
      <c r="AW18" s="7">
        <f>AW13</f>
        <v>0</v>
      </c>
      <c r="AY18" s="2"/>
      <c r="AZ18" s="7">
        <f>$AB$18+(AY$6-1)*$H$4</f>
        <v>6.25</v>
      </c>
      <c r="BA18" s="7">
        <f>BA13</f>
        <v>0</v>
      </c>
      <c r="BC18" s="2"/>
      <c r="BD18" s="7">
        <f>$AB$18+(BC$6-1)*$H$4</f>
        <v>7.25</v>
      </c>
      <c r="BE18" s="7">
        <f>BE13</f>
        <v>0</v>
      </c>
      <c r="BG18" s="2"/>
      <c r="BH18" s="7">
        <f>$AB$18+(BG$6-1)*$H$4</f>
        <v>8.25</v>
      </c>
      <c r="BI18" s="7">
        <f>BI13</f>
        <v>0</v>
      </c>
      <c r="BK18" s="2"/>
      <c r="BL18" s="7">
        <f>$AB$18+(BK$6-1)*$H$4</f>
        <v>9.25</v>
      </c>
      <c r="BM18" s="7">
        <f>BM13</f>
        <v>0</v>
      </c>
      <c r="BO18" s="2"/>
      <c r="BP18" s="7">
        <f>$AB$18+(BO$6-1)*$H$4</f>
        <v>10.25</v>
      </c>
      <c r="BQ18" s="7">
        <f>BQ13</f>
        <v>0</v>
      </c>
    </row>
    <row r="19" spans="1:69" ht="12.75">
      <c r="A19" s="1"/>
      <c r="B19" s="1"/>
      <c r="C19" s="1"/>
      <c r="AA19" s="2"/>
      <c r="AB19" s="26">
        <f>-AB12</f>
        <v>0.4</v>
      </c>
      <c r="AC19" s="26">
        <f>AC12</f>
        <v>0</v>
      </c>
      <c r="AE19" s="2"/>
      <c r="AF19" s="7">
        <f>$AB$19+(AE$6-1)*$H$4</f>
        <v>1.4</v>
      </c>
      <c r="AG19" s="35">
        <f>AG12</f>
        <v>0</v>
      </c>
      <c r="AI19" s="2"/>
      <c r="AJ19" s="7">
        <f>$AB$19+(AI$6-1)*$H$4</f>
        <v>2.4</v>
      </c>
      <c r="AK19" s="7">
        <f>AK12</f>
        <v>0</v>
      </c>
      <c r="AM19" s="2"/>
      <c r="AN19" s="7">
        <f>$AB$19+(AM$6-1)*$H$4</f>
        <v>3.4</v>
      </c>
      <c r="AO19" s="7">
        <f>AO12</f>
        <v>0</v>
      </c>
      <c r="AQ19" s="2"/>
      <c r="AR19" s="7">
        <f>$AB$19+(AQ$6-1)*$H$4</f>
        <v>4.4</v>
      </c>
      <c r="AS19" s="7">
        <f>AS12</f>
        <v>0</v>
      </c>
      <c r="AU19" s="2"/>
      <c r="AV19" s="7">
        <f>$AB$19+(AU$6-1)*$H$4</f>
        <v>5.4</v>
      </c>
      <c r="AW19" s="7">
        <f>AW12</f>
        <v>0</v>
      </c>
      <c r="AY19" s="2"/>
      <c r="AZ19" s="7">
        <f>$AB$19+(AY$6-1)*$H$4</f>
        <v>6.4</v>
      </c>
      <c r="BA19" s="7">
        <f>BA12</f>
        <v>0</v>
      </c>
      <c r="BC19" s="2"/>
      <c r="BD19" s="7">
        <f>$AB$19+(BC$6-1)*$H$4</f>
        <v>7.4</v>
      </c>
      <c r="BE19" s="7">
        <f>BE12</f>
        <v>0</v>
      </c>
      <c r="BG19" s="2"/>
      <c r="BH19" s="7">
        <f>$AB$19+(BG$6-1)*$H$4</f>
        <v>8.4</v>
      </c>
      <c r="BI19" s="7">
        <f>BI12</f>
        <v>0</v>
      </c>
      <c r="BK19" s="2"/>
      <c r="BL19" s="7">
        <f>$AB$19+(BK$6-1)*$H$4</f>
        <v>9.4</v>
      </c>
      <c r="BM19" s="7">
        <f>BM12</f>
        <v>0</v>
      </c>
      <c r="BO19" s="2"/>
      <c r="BP19" s="7">
        <f>$AB$19+(BO$6-1)*$H$4</f>
        <v>10.4</v>
      </c>
      <c r="BQ19" s="7">
        <f>BQ12</f>
        <v>0</v>
      </c>
    </row>
    <row r="20" spans="1:69" ht="12.75">
      <c r="A20" s="1"/>
      <c r="B20" s="1"/>
      <c r="C20" s="1"/>
      <c r="AA20" s="4" t="s">
        <v>0</v>
      </c>
      <c r="AB20" s="27">
        <f>+(AA6-1)*$AB$74</f>
        <v>0</v>
      </c>
      <c r="AC20" s="27">
        <f>AC21+0.2</f>
        <v>1.3</v>
      </c>
      <c r="AE20" s="4" t="s">
        <v>0</v>
      </c>
      <c r="AF20" s="7">
        <f>$AB$20+(AE$6-1)*$H$4</f>
        <v>1</v>
      </c>
      <c r="AG20" s="36">
        <f>AG21+0.2</f>
        <v>1.3</v>
      </c>
      <c r="AI20" s="4" t="s">
        <v>0</v>
      </c>
      <c r="AJ20" s="7">
        <f>$AB$20+(AI$6-1)*$H$4</f>
        <v>2</v>
      </c>
      <c r="AK20" s="8">
        <f>AK21+0.2</f>
        <v>1.3</v>
      </c>
      <c r="AM20" s="4" t="s">
        <v>0</v>
      </c>
      <c r="AN20" s="7">
        <f>$AB$20+(AM$6-1)*$H$4</f>
        <v>3</v>
      </c>
      <c r="AO20" s="8">
        <f>AO21+0.2</f>
        <v>1.3</v>
      </c>
      <c r="AQ20" s="4" t="s">
        <v>0</v>
      </c>
      <c r="AR20" s="7">
        <f>$AB$20+(AQ$6-1)*$H$4</f>
        <v>4</v>
      </c>
      <c r="AS20" s="8">
        <f>AS21+0.2</f>
        <v>1.3</v>
      </c>
      <c r="AU20" s="4" t="s">
        <v>0</v>
      </c>
      <c r="AV20" s="7">
        <f>$AB$20+(AU$6-1)*$H$4</f>
        <v>5</v>
      </c>
      <c r="AW20" s="8">
        <f>AW21+0.2</f>
        <v>1.3</v>
      </c>
      <c r="AY20" s="4" t="s">
        <v>0</v>
      </c>
      <c r="AZ20" s="7">
        <f>$AB$20+(AY$6-1)*$H$4</f>
        <v>6</v>
      </c>
      <c r="BA20" s="8">
        <f>BA21+0.2</f>
        <v>1.3</v>
      </c>
      <c r="BC20" s="4" t="s">
        <v>0</v>
      </c>
      <c r="BD20" s="7">
        <f>$AB$20+(BC$6-1)*$H$4</f>
        <v>7</v>
      </c>
      <c r="BE20" s="8">
        <f>BE21+0.2</f>
        <v>1.3</v>
      </c>
      <c r="BG20" s="4" t="s">
        <v>0</v>
      </c>
      <c r="BH20" s="7">
        <f>$AB$20+(BG$6-1)*$H$4</f>
        <v>8</v>
      </c>
      <c r="BI20" s="8">
        <f>BI21+0.2</f>
        <v>1.3</v>
      </c>
      <c r="BK20" s="4" t="s">
        <v>0</v>
      </c>
      <c r="BL20" s="7">
        <f>$AB$20+(BK$6-1)*$H$4</f>
        <v>9</v>
      </c>
      <c r="BM20" s="8">
        <f>BM21+0.2</f>
        <v>1.3</v>
      </c>
      <c r="BO20" s="4" t="s">
        <v>0</v>
      </c>
      <c r="BP20" s="7">
        <f>$AB$20+(BO$6-1)*$H$4</f>
        <v>10</v>
      </c>
      <c r="BQ20" s="8">
        <f>BQ21+0.2</f>
        <v>1.3</v>
      </c>
    </row>
    <row r="21" spans="27:69" ht="12.75">
      <c r="AA21" s="4"/>
      <c r="AB21" s="27">
        <f>0+(AA6-1)*$H$4</f>
        <v>0</v>
      </c>
      <c r="AC21" s="27">
        <f>AC22+$AB$5</f>
        <v>1.1</v>
      </c>
      <c r="AE21" s="4"/>
      <c r="AF21" s="7">
        <f>$AB$21+(AE$6-1)*$H$4</f>
        <v>1</v>
      </c>
      <c r="AG21" s="39">
        <f>AG22+$AB$5</f>
        <v>1.1</v>
      </c>
      <c r="AI21" s="4"/>
      <c r="AJ21" s="7">
        <f>$AB$21+(AI$6-1)*$H$4</f>
        <v>2</v>
      </c>
      <c r="AK21" s="39">
        <f>AK22+$AB$5</f>
        <v>1.1</v>
      </c>
      <c r="AM21" s="4"/>
      <c r="AN21" s="7">
        <f>$AB$21+(AM$6-1)*$H$4</f>
        <v>3</v>
      </c>
      <c r="AO21" s="39">
        <f>AO22+$AB$5</f>
        <v>1.1</v>
      </c>
      <c r="AQ21" s="4"/>
      <c r="AR21" s="7">
        <f>$AB$21+(AQ$6-1)*$H$4</f>
        <v>4</v>
      </c>
      <c r="AS21" s="39">
        <f>AS22+$AB$5</f>
        <v>1.1</v>
      </c>
      <c r="AU21" s="4"/>
      <c r="AV21" s="7">
        <f>$AB$21+(AU$6-1)*$H$4</f>
        <v>5</v>
      </c>
      <c r="AW21" s="39">
        <f>AW22+$AB$5</f>
        <v>1.1</v>
      </c>
      <c r="AY21" s="4"/>
      <c r="AZ21" s="7">
        <f>$AB$21+(AY$6-1)*$H$4</f>
        <v>6</v>
      </c>
      <c r="BA21" s="39">
        <f>BA22+$AB$5</f>
        <v>1.1</v>
      </c>
      <c r="BC21" s="4"/>
      <c r="BD21" s="7">
        <f>$AB$21+(BC$6-1)*$H$4</f>
        <v>7</v>
      </c>
      <c r="BE21" s="39">
        <f>BE22+$AB$5</f>
        <v>1.1</v>
      </c>
      <c r="BG21" s="4"/>
      <c r="BH21" s="7">
        <f>$AB$21+(BG$6-1)*$H$4</f>
        <v>8</v>
      </c>
      <c r="BI21" s="39">
        <f>BI22+$AB$5</f>
        <v>1.1</v>
      </c>
      <c r="BK21" s="4"/>
      <c r="BL21" s="7">
        <f>$AB$21+(BK$6-1)*$H$4</f>
        <v>9</v>
      </c>
      <c r="BM21" s="39">
        <f>BM22+$AB$5</f>
        <v>1.1</v>
      </c>
      <c r="BO21" s="4"/>
      <c r="BP21" s="7">
        <f>$AB$21+(BO$6-1)*$H$4</f>
        <v>10</v>
      </c>
      <c r="BQ21" s="39">
        <f>BQ22+$AB$5</f>
        <v>1.1</v>
      </c>
    </row>
    <row r="22" spans="27:69" ht="12.75">
      <c r="AA22" s="4"/>
      <c r="AB22" s="27">
        <f>0+(AA6-1)*$H$4</f>
        <v>0</v>
      </c>
      <c r="AC22" s="27">
        <f>AC16</f>
        <v>0.4</v>
      </c>
      <c r="AE22" s="4"/>
      <c r="AF22" s="7">
        <f>$AB$22+(AE$6-1)*$H$4</f>
        <v>1</v>
      </c>
      <c r="AG22" s="36">
        <f>AG16</f>
        <v>0.4</v>
      </c>
      <c r="AI22" s="4"/>
      <c r="AJ22" s="7">
        <f>$AB$22+(AI$6-1)*$H$4</f>
        <v>2</v>
      </c>
      <c r="AK22" s="8">
        <f>AK16</f>
        <v>0.4</v>
      </c>
      <c r="AM22" s="4"/>
      <c r="AN22" s="7">
        <f>$AB$22+(AM$6-1)*$H$4</f>
        <v>3</v>
      </c>
      <c r="AO22" s="8">
        <f>AO16</f>
        <v>0.4</v>
      </c>
      <c r="AQ22" s="4"/>
      <c r="AR22" s="7">
        <f>$AB$22+(AQ$6-1)*$H$4</f>
        <v>4</v>
      </c>
      <c r="AS22" s="8">
        <f>AS16</f>
        <v>0.4</v>
      </c>
      <c r="AU22" s="4"/>
      <c r="AV22" s="7">
        <f>$AB$22+(AU$6-1)*$H$4</f>
        <v>5</v>
      </c>
      <c r="AW22" s="8">
        <f>AW16</f>
        <v>0.4</v>
      </c>
      <c r="AY22" s="4"/>
      <c r="AZ22" s="7">
        <f>$AB$22+(AY$6-1)*$H$4</f>
        <v>6</v>
      </c>
      <c r="BA22" s="8">
        <f>BA16</f>
        <v>0.4</v>
      </c>
      <c r="BC22" s="4"/>
      <c r="BD22" s="7">
        <f>$AB$22+(BC$6-1)*$H$4</f>
        <v>7</v>
      </c>
      <c r="BE22" s="8">
        <f>BE16</f>
        <v>0.4</v>
      </c>
      <c r="BG22" s="4"/>
      <c r="BH22" s="7">
        <f>$AB$22+(BG$6-1)*$H$4</f>
        <v>8</v>
      </c>
      <c r="BI22" s="8">
        <f>BI16</f>
        <v>0.4</v>
      </c>
      <c r="BK22" s="4"/>
      <c r="BL22" s="7">
        <f>$AB$22+(BK$6-1)*$H$4</f>
        <v>9</v>
      </c>
      <c r="BM22" s="8">
        <f>BM16</f>
        <v>0.4</v>
      </c>
      <c r="BO22" s="4"/>
      <c r="BP22" s="7">
        <f>$AB$22+(BO$6-1)*$H$4</f>
        <v>10</v>
      </c>
      <c r="BQ22" s="8">
        <f>BQ16</f>
        <v>0.4</v>
      </c>
    </row>
    <row r="23" spans="27:69" ht="12.75">
      <c r="AA23" s="14" t="s">
        <v>1</v>
      </c>
      <c r="AB23" s="24">
        <f>-0.25+AB10+(AA6-1)*$H$4</f>
        <v>-0.5</v>
      </c>
      <c r="AC23" s="28">
        <f>AC21-0.1</f>
        <v>1</v>
      </c>
      <c r="AE23" s="3" t="s">
        <v>1</v>
      </c>
      <c r="AF23" s="7">
        <f>$AB$23+(AE$6-1)*$H$4</f>
        <v>0.5</v>
      </c>
      <c r="AG23" s="37">
        <f>AG21-0.1</f>
        <v>1</v>
      </c>
      <c r="AI23" s="3" t="s">
        <v>1</v>
      </c>
      <c r="AJ23" s="7">
        <f>$AB$23+(AI$6-1)*$H$4</f>
        <v>1.5</v>
      </c>
      <c r="AK23" s="9">
        <f>AK21-0.1</f>
        <v>1</v>
      </c>
      <c r="AM23" s="3" t="s">
        <v>1</v>
      </c>
      <c r="AN23" s="7">
        <f>$AB$23+(AM$6-1)*$H$4</f>
        <v>2.5</v>
      </c>
      <c r="AO23" s="9">
        <f>AO21-0.1</f>
        <v>1</v>
      </c>
      <c r="AQ23" s="3" t="s">
        <v>1</v>
      </c>
      <c r="AR23" s="7">
        <f>$AB$23+(AQ$6-1)*$H$4</f>
        <v>3.5</v>
      </c>
      <c r="AS23" s="9">
        <f>AS21-0.1</f>
        <v>1</v>
      </c>
      <c r="AU23" s="3" t="s">
        <v>1</v>
      </c>
      <c r="AV23" s="7">
        <f>$AB$23+(AU$6-1)*$H$4</f>
        <v>4.5</v>
      </c>
      <c r="AW23" s="9">
        <f>AW21-0.1</f>
        <v>1</v>
      </c>
      <c r="AY23" s="3" t="s">
        <v>1</v>
      </c>
      <c r="AZ23" s="7">
        <f>$AB$23+(AY$6-1)*$H$4</f>
        <v>5.5</v>
      </c>
      <c r="BA23" s="9">
        <f>BA21-0.1</f>
        <v>1</v>
      </c>
      <c r="BC23" s="3" t="s">
        <v>1</v>
      </c>
      <c r="BD23" s="7">
        <f>$AB$23+(BC$6-1)*$H$4</f>
        <v>6.5</v>
      </c>
      <c r="BE23" s="9">
        <f>BE21-0.1</f>
        <v>1</v>
      </c>
      <c r="BG23" s="3" t="s">
        <v>1</v>
      </c>
      <c r="BH23" s="7">
        <f>$AB$23+(BG$6-1)*$H$4</f>
        <v>7.5</v>
      </c>
      <c r="BI23" s="9">
        <f>BI21-0.1</f>
        <v>1</v>
      </c>
      <c r="BK23" s="3" t="s">
        <v>1</v>
      </c>
      <c r="BL23" s="7">
        <f>$AB$23+(BK$6-1)*$H$4</f>
        <v>8.5</v>
      </c>
      <c r="BM23" s="9">
        <f>BM21-0.1</f>
        <v>1</v>
      </c>
      <c r="BO23" s="3" t="s">
        <v>1</v>
      </c>
      <c r="BP23" s="7">
        <f>$AB$23+(BO$6-1)*$H$4</f>
        <v>9.5</v>
      </c>
      <c r="BQ23" s="9">
        <f>BQ21-0.1</f>
        <v>1</v>
      </c>
    </row>
    <row r="24" spans="27:69" ht="12.75">
      <c r="AA24" s="3"/>
      <c r="AB24" s="28">
        <f>(AB23+AB25)/2+(AA6-1)*$H$4</f>
        <v>-0.35</v>
      </c>
      <c r="AC24" s="28">
        <f>AC23-0.2-0.2</f>
        <v>0.6000000000000001</v>
      </c>
      <c r="AE24" s="3"/>
      <c r="AF24" s="7">
        <f>$AB$24+(AE$6-1)*$H$4</f>
        <v>0.65</v>
      </c>
      <c r="AG24" s="37">
        <f>AG23-0.2-0.2</f>
        <v>0.6000000000000001</v>
      </c>
      <c r="AI24" s="3"/>
      <c r="AJ24" s="7">
        <f>$AB$24+(AI$6-1)*$H$4</f>
        <v>1.65</v>
      </c>
      <c r="AK24" s="9">
        <f>AK23-0.2-0.2</f>
        <v>0.6000000000000001</v>
      </c>
      <c r="AM24" s="3"/>
      <c r="AN24" s="7">
        <f>$AB$24+(AM$6-1)*$H$4</f>
        <v>2.65</v>
      </c>
      <c r="AO24" s="9">
        <f>AO23-0.2-0.2</f>
        <v>0.6000000000000001</v>
      </c>
      <c r="AQ24" s="3"/>
      <c r="AR24" s="7">
        <f>$AB$24+(AQ$6-1)*$H$4</f>
        <v>3.65</v>
      </c>
      <c r="AS24" s="9">
        <f>AS23-0.2-0.2</f>
        <v>0.6000000000000001</v>
      </c>
      <c r="AU24" s="3"/>
      <c r="AV24" s="7">
        <f>$AB$24+(AU$6-1)*$H$4</f>
        <v>4.65</v>
      </c>
      <c r="AW24" s="9">
        <f>AW23-0.2-0.2</f>
        <v>0.6000000000000001</v>
      </c>
      <c r="AY24" s="3"/>
      <c r="AZ24" s="7">
        <f>$AB$24+(AY$6-1)*$H$4</f>
        <v>5.65</v>
      </c>
      <c r="BA24" s="9">
        <f>BA23-0.2-0.2</f>
        <v>0.6000000000000001</v>
      </c>
      <c r="BC24" s="3"/>
      <c r="BD24" s="7">
        <f>$AB$24+(BC$6-1)*$H$4</f>
        <v>6.65</v>
      </c>
      <c r="BE24" s="9">
        <f>BE23-0.2-0.2</f>
        <v>0.6000000000000001</v>
      </c>
      <c r="BG24" s="3"/>
      <c r="BH24" s="7">
        <f>$AB$24+(BG$6-1)*$H$4</f>
        <v>7.65</v>
      </c>
      <c r="BI24" s="9">
        <f>BI23-0.2-0.2</f>
        <v>0.6000000000000001</v>
      </c>
      <c r="BK24" s="3"/>
      <c r="BL24" s="7">
        <f>$AB$24+(BK$6-1)*$H$4</f>
        <v>8.65</v>
      </c>
      <c r="BM24" s="9">
        <f>BM23-0.2-0.2</f>
        <v>0.6000000000000001</v>
      </c>
      <c r="BO24" s="3"/>
      <c r="BP24" s="7">
        <f>$AB$24+(BO$6-1)*$H$4</f>
        <v>9.65</v>
      </c>
      <c r="BQ24" s="9">
        <f>BQ23-0.2-0.2</f>
        <v>0.6000000000000001</v>
      </c>
    </row>
    <row r="25" spans="27:69" ht="12.75">
      <c r="AA25" s="3"/>
      <c r="AB25" s="28">
        <f>-0.2+(AA6-1)*$H$4</f>
        <v>-0.2</v>
      </c>
      <c r="AC25" s="28">
        <f>AC23+0.1</f>
        <v>1.1</v>
      </c>
      <c r="AE25" s="3"/>
      <c r="AF25" s="7">
        <f>$AB$25+(AE$6-1)*$H$4</f>
        <v>0.8</v>
      </c>
      <c r="AG25" s="37">
        <f>AG23+0.1</f>
        <v>1.1</v>
      </c>
      <c r="AI25" s="3"/>
      <c r="AJ25" s="7">
        <f>$AB$25+(AI$6-1)*$H$4</f>
        <v>1.8</v>
      </c>
      <c r="AK25" s="9">
        <f>AK23+0.1</f>
        <v>1.1</v>
      </c>
      <c r="AM25" s="3"/>
      <c r="AN25" s="7">
        <f>$AB$25+(AM$6-1)*$H$4</f>
        <v>2.8</v>
      </c>
      <c r="AO25" s="9">
        <f>AO23+0.1</f>
        <v>1.1</v>
      </c>
      <c r="AQ25" s="3"/>
      <c r="AR25" s="7">
        <f>$AB$25+(AQ$6-1)*$H$4</f>
        <v>3.8</v>
      </c>
      <c r="AS25" s="9">
        <f>AS23+0.1</f>
        <v>1.1</v>
      </c>
      <c r="AU25" s="3"/>
      <c r="AV25" s="7">
        <f>$AB$25+(AU$6-1)*$H$4</f>
        <v>4.8</v>
      </c>
      <c r="AW25" s="9">
        <f>AW23+0.1</f>
        <v>1.1</v>
      </c>
      <c r="AY25" s="3"/>
      <c r="AZ25" s="7">
        <f>$AB$25+(AY$6-1)*$H$4</f>
        <v>5.8</v>
      </c>
      <c r="BA25" s="9">
        <f>BA23+0.1</f>
        <v>1.1</v>
      </c>
      <c r="BC25" s="3"/>
      <c r="BD25" s="7">
        <f>$AB$25+(BC$6-1)*$H$4</f>
        <v>6.8</v>
      </c>
      <c r="BE25" s="9">
        <f>BE23+0.1</f>
        <v>1.1</v>
      </c>
      <c r="BG25" s="3"/>
      <c r="BH25" s="7">
        <f>$AB$25+(BG$6-1)*$H$4</f>
        <v>7.8</v>
      </c>
      <c r="BI25" s="9">
        <f>BI23+0.1</f>
        <v>1.1</v>
      </c>
      <c r="BK25" s="3"/>
      <c r="BL25" s="7">
        <f>$AB$25+(BK$6-1)*$H$4</f>
        <v>8.8</v>
      </c>
      <c r="BM25" s="9">
        <f>BM23+0.1</f>
        <v>1.1</v>
      </c>
      <c r="BO25" s="3"/>
      <c r="BP25" s="7">
        <f>$AB$25+(BO$6-1)*$H$4</f>
        <v>9.8</v>
      </c>
      <c r="BQ25" s="9">
        <f>BQ23+0.1</f>
        <v>1.1</v>
      </c>
    </row>
    <row r="26" spans="27:69" ht="12.75">
      <c r="AA26" s="3"/>
      <c r="AB26" s="28">
        <f>-AB25</f>
        <v>0.2</v>
      </c>
      <c r="AC26" s="28">
        <f>AC25</f>
        <v>1.1</v>
      </c>
      <c r="AE26" s="3"/>
      <c r="AF26" s="7">
        <f>$AB$26+(AE$6-1)*$H$4</f>
        <v>1.2</v>
      </c>
      <c r="AG26" s="37">
        <f>AG25</f>
        <v>1.1</v>
      </c>
      <c r="AI26" s="3"/>
      <c r="AJ26" s="7">
        <f>$AB$26+(AI$6-1)*$H$4</f>
        <v>2.2</v>
      </c>
      <c r="AK26" s="9">
        <f>AK25</f>
        <v>1.1</v>
      </c>
      <c r="AM26" s="3"/>
      <c r="AN26" s="7">
        <f>$AB$26+(AM$6-1)*$H$4</f>
        <v>3.2</v>
      </c>
      <c r="AO26" s="9">
        <f>AO25</f>
        <v>1.1</v>
      </c>
      <c r="AQ26" s="3"/>
      <c r="AR26" s="7">
        <f>$AB$26+(AQ$6-1)*$H$4</f>
        <v>4.2</v>
      </c>
      <c r="AS26" s="9">
        <f>AS25</f>
        <v>1.1</v>
      </c>
      <c r="AU26" s="3"/>
      <c r="AV26" s="7">
        <f>$AB$26+(AU$6-1)*$H$4</f>
        <v>5.2</v>
      </c>
      <c r="AW26" s="9">
        <f>AW25</f>
        <v>1.1</v>
      </c>
      <c r="AY26" s="3"/>
      <c r="AZ26" s="7">
        <f>$AB$26+(AY$6-1)*$H$4</f>
        <v>6.2</v>
      </c>
      <c r="BA26" s="9">
        <f>BA25</f>
        <v>1.1</v>
      </c>
      <c r="BC26" s="3"/>
      <c r="BD26" s="7">
        <f>$AB$26+(BC$6-1)*$H$4</f>
        <v>7.2</v>
      </c>
      <c r="BE26" s="9">
        <f>BE25</f>
        <v>1.1</v>
      </c>
      <c r="BG26" s="3"/>
      <c r="BH26" s="7">
        <f>$AB$26+(BG$6-1)*$H$4</f>
        <v>8.2</v>
      </c>
      <c r="BI26" s="9">
        <f>BI25</f>
        <v>1.1</v>
      </c>
      <c r="BK26" s="3"/>
      <c r="BL26" s="7">
        <f>$AB$26+(BK$6-1)*$H$4</f>
        <v>9.2</v>
      </c>
      <c r="BM26" s="9">
        <f>BM25</f>
        <v>1.1</v>
      </c>
      <c r="BO26" s="3"/>
      <c r="BP26" s="7">
        <f>$AB$26+(BO$6-1)*$H$4</f>
        <v>10.2</v>
      </c>
      <c r="BQ26" s="9">
        <f>BQ25</f>
        <v>1.1</v>
      </c>
    </row>
    <row r="27" spans="10:69" ht="18.75" customHeight="1">
      <c r="J27" s="53" t="s">
        <v>36</v>
      </c>
      <c r="K27" s="54"/>
      <c r="AA27" s="3"/>
      <c r="AB27" s="28">
        <f>-AB24</f>
        <v>0.35</v>
      </c>
      <c r="AC27" s="28">
        <f>AC24</f>
        <v>0.6000000000000001</v>
      </c>
      <c r="AE27" s="3"/>
      <c r="AF27" s="7">
        <f>$AB$27+(AE$6-1)*$H$4</f>
        <v>1.35</v>
      </c>
      <c r="AG27" s="9">
        <f>AG24</f>
        <v>0.6000000000000001</v>
      </c>
      <c r="AI27" s="3"/>
      <c r="AJ27" s="7">
        <f>$AB$27+(AI$6-1)*$H$4</f>
        <v>2.35</v>
      </c>
      <c r="AK27" s="9">
        <f>AK24</f>
        <v>0.6000000000000001</v>
      </c>
      <c r="AM27" s="3"/>
      <c r="AN27" s="7">
        <f>$AB$27+(AM$6-1)*$H$4</f>
        <v>3.35</v>
      </c>
      <c r="AO27" s="9">
        <f>AO24</f>
        <v>0.6000000000000001</v>
      </c>
      <c r="AQ27" s="3"/>
      <c r="AR27" s="7">
        <f>$AB$27+(AQ$6-1)*$H$4</f>
        <v>4.35</v>
      </c>
      <c r="AS27" s="9">
        <f>AS24</f>
        <v>0.6000000000000001</v>
      </c>
      <c r="AU27" s="3"/>
      <c r="AV27" s="7">
        <f>$AB$27+(AU$6-1)*$H$4</f>
        <v>5.35</v>
      </c>
      <c r="AW27" s="9">
        <f>AW24</f>
        <v>0.6000000000000001</v>
      </c>
      <c r="AY27" s="3"/>
      <c r="AZ27" s="7">
        <f>$AB$27+(AY$6-1)*$H$4</f>
        <v>6.35</v>
      </c>
      <c r="BA27" s="9">
        <f>BA24</f>
        <v>0.6000000000000001</v>
      </c>
      <c r="BC27" s="3"/>
      <c r="BD27" s="7">
        <f>$AB$27+(BC$6-1)*$H$4</f>
        <v>7.35</v>
      </c>
      <c r="BE27" s="9">
        <f>BE24</f>
        <v>0.6000000000000001</v>
      </c>
      <c r="BG27" s="3"/>
      <c r="BH27" s="7">
        <f>$AB$27+(BG$6-1)*$H$4</f>
        <v>8.35</v>
      </c>
      <c r="BI27" s="9">
        <f>BI24</f>
        <v>0.6000000000000001</v>
      </c>
      <c r="BK27" s="3"/>
      <c r="BL27" s="7">
        <f>$AB$27+(BK$6-1)*$H$4</f>
        <v>9.35</v>
      </c>
      <c r="BM27" s="9">
        <f>BM24</f>
        <v>0.6000000000000001</v>
      </c>
      <c r="BO27" s="3"/>
      <c r="BP27" s="7">
        <f>$AB$27+(BO$6-1)*$H$4</f>
        <v>10.35</v>
      </c>
      <c r="BQ27" s="9">
        <f>BQ24</f>
        <v>0.6000000000000001</v>
      </c>
    </row>
    <row r="28" spans="10:69" ht="18.75" customHeight="1">
      <c r="J28" s="55" t="str">
        <f>IF(L28=1,"ja","Nee")</f>
        <v>Nee</v>
      </c>
      <c r="K28" s="56"/>
      <c r="L28" s="48">
        <v>0</v>
      </c>
      <c r="AA28" s="3"/>
      <c r="AB28" s="28">
        <f>-AB23</f>
        <v>0.5</v>
      </c>
      <c r="AC28" s="28">
        <f>AC23</f>
        <v>1</v>
      </c>
      <c r="AE28" s="3"/>
      <c r="AF28" s="7">
        <f>$AB$28+(AE$6-1)*$H$4</f>
        <v>1.5</v>
      </c>
      <c r="AG28" s="9">
        <f>AG23</f>
        <v>1</v>
      </c>
      <c r="AI28" s="3"/>
      <c r="AJ28" s="7">
        <f>$AB$28+(AI$6-1)*$H$4</f>
        <v>2.5</v>
      </c>
      <c r="AK28" s="9">
        <f>AK23</f>
        <v>1</v>
      </c>
      <c r="AM28" s="3"/>
      <c r="AN28" s="7">
        <f>$AB$28+(AM$6-1)*$H$4</f>
        <v>3.5</v>
      </c>
      <c r="AO28" s="9">
        <f>AO23</f>
        <v>1</v>
      </c>
      <c r="AQ28" s="3"/>
      <c r="AR28" s="7">
        <f>$AB$28+(AQ$6-1)*$H$4</f>
        <v>4.5</v>
      </c>
      <c r="AS28" s="9">
        <f>AS23</f>
        <v>1</v>
      </c>
      <c r="AU28" s="3"/>
      <c r="AV28" s="7">
        <f>$AB$28+(AU$6-1)*$H$4</f>
        <v>5.5</v>
      </c>
      <c r="AW28" s="9">
        <f>AW23</f>
        <v>1</v>
      </c>
      <c r="AY28" s="3"/>
      <c r="AZ28" s="7">
        <f>$AB$28+(AY$6-1)*$H$4</f>
        <v>6.5</v>
      </c>
      <c r="BA28" s="9">
        <f>BA23</f>
        <v>1</v>
      </c>
      <c r="BC28" s="3"/>
      <c r="BD28" s="7">
        <f>$AB$28+(BC$6-1)*$H$4</f>
        <v>7.5</v>
      </c>
      <c r="BE28" s="9">
        <f>BE23</f>
        <v>1</v>
      </c>
      <c r="BG28" s="3"/>
      <c r="BH28" s="7">
        <f>$AB$28+(BG$6-1)*$H$4</f>
        <v>8.5</v>
      </c>
      <c r="BI28" s="9">
        <f>BI23</f>
        <v>1</v>
      </c>
      <c r="BK28" s="3"/>
      <c r="BL28" s="7">
        <f>$AB$28+(BK$6-1)*$H$4</f>
        <v>9.5</v>
      </c>
      <c r="BM28" s="9">
        <f>BM23</f>
        <v>1</v>
      </c>
      <c r="BO28" s="3"/>
      <c r="BP28" s="7">
        <f>$AB$28+(BO$6-1)*$H$4</f>
        <v>10.5</v>
      </c>
      <c r="BQ28" s="9">
        <f>BQ23</f>
        <v>1</v>
      </c>
    </row>
    <row r="29" spans="10:69" ht="18.75" customHeight="1">
      <c r="J29" s="54"/>
      <c r="K29" s="57"/>
      <c r="AA29" s="1" t="s">
        <v>4</v>
      </c>
      <c r="AB29" s="23">
        <f>-0.06+(AA6-1)*$H$4</f>
        <v>-0.06</v>
      </c>
      <c r="AC29" s="23">
        <f>AC20</f>
        <v>1.3</v>
      </c>
      <c r="AE29" s="1" t="s">
        <v>4</v>
      </c>
      <c r="AF29" s="7">
        <f>AF20-$AF$4</f>
        <v>0.85</v>
      </c>
      <c r="AG29" s="10">
        <f>AG20</f>
        <v>1.3</v>
      </c>
      <c r="AI29" s="1" t="s">
        <v>4</v>
      </c>
      <c r="AJ29" s="7">
        <f>AJ20-$AF$4</f>
        <v>1.85</v>
      </c>
      <c r="AK29" s="10">
        <f>AK20</f>
        <v>1.3</v>
      </c>
      <c r="AM29" s="1" t="s">
        <v>4</v>
      </c>
      <c r="AN29" s="7">
        <f>AN20-$AF$4</f>
        <v>2.85</v>
      </c>
      <c r="AO29" s="10">
        <f>AO20</f>
        <v>1.3</v>
      </c>
      <c r="AQ29" s="1" t="s">
        <v>4</v>
      </c>
      <c r="AR29" s="7">
        <f>AR20-$AF$4</f>
        <v>3.85</v>
      </c>
      <c r="AS29" s="10">
        <f>AS20</f>
        <v>1.3</v>
      </c>
      <c r="AU29" s="1" t="s">
        <v>4</v>
      </c>
      <c r="AV29" s="7">
        <f>AV20-$AF$4</f>
        <v>4.85</v>
      </c>
      <c r="AW29" s="10">
        <f>AW20</f>
        <v>1.3</v>
      </c>
      <c r="AY29" s="1" t="s">
        <v>4</v>
      </c>
      <c r="AZ29" s="7">
        <f>AZ20-$AF$4</f>
        <v>5.85</v>
      </c>
      <c r="BA29" s="10">
        <f>BA20</f>
        <v>1.3</v>
      </c>
      <c r="BC29" s="1" t="s">
        <v>4</v>
      </c>
      <c r="BD29" s="7">
        <f>BD20-$AF$4</f>
        <v>6.85</v>
      </c>
      <c r="BE29" s="10">
        <f>BE20</f>
        <v>1.3</v>
      </c>
      <c r="BG29" s="1" t="s">
        <v>4</v>
      </c>
      <c r="BH29" s="7">
        <f>BH20-$AF$4</f>
        <v>7.85</v>
      </c>
      <c r="BI29" s="10">
        <f>BI20</f>
        <v>1.3</v>
      </c>
      <c r="BK29" s="1" t="s">
        <v>4</v>
      </c>
      <c r="BL29" s="7">
        <f>BL20-$AF$4</f>
        <v>8.85</v>
      </c>
      <c r="BM29" s="10">
        <f>BM20</f>
        <v>1.3</v>
      </c>
      <c r="BO29" s="1" t="s">
        <v>4</v>
      </c>
      <c r="BP29" s="7">
        <f>BP20-$AF$4</f>
        <v>9.85</v>
      </c>
      <c r="BQ29" s="10">
        <f>BQ20</f>
        <v>1.3</v>
      </c>
    </row>
    <row r="30" spans="10:69" ht="18.75" customHeight="1">
      <c r="J30" s="53" t="s">
        <v>41</v>
      </c>
      <c r="K30" s="54"/>
      <c r="AA30" s="1"/>
      <c r="AB30" s="23">
        <f>-AB29</f>
        <v>0.06</v>
      </c>
      <c r="AC30" s="23">
        <f>AC29</f>
        <v>1.3</v>
      </c>
      <c r="AE30" s="1"/>
      <c r="AF30" s="7"/>
      <c r="AG30" s="10"/>
      <c r="AI30" s="1"/>
      <c r="AJ30" s="7"/>
      <c r="AK30" s="10"/>
      <c r="AM30" s="1"/>
      <c r="AN30" s="7"/>
      <c r="AO30" s="10"/>
      <c r="AQ30" s="1"/>
      <c r="AR30" s="7"/>
      <c r="AS30" s="10"/>
      <c r="AU30" s="1"/>
      <c r="AV30" s="7"/>
      <c r="AW30" s="10"/>
      <c r="AY30" s="1"/>
      <c r="AZ30" s="7"/>
      <c r="BA30" s="10"/>
      <c r="BC30" s="1"/>
      <c r="BD30" s="7"/>
      <c r="BE30" s="10"/>
      <c r="BG30" s="1"/>
      <c r="BH30" s="7"/>
      <c r="BI30" s="10"/>
      <c r="BK30" s="1"/>
      <c r="BL30" s="7"/>
      <c r="BM30" s="10"/>
      <c r="BO30" s="1"/>
      <c r="BP30" s="7"/>
      <c r="BQ30" s="10"/>
    </row>
    <row r="31" spans="10:69" ht="18.75" customHeight="1">
      <c r="J31" s="53" t="s">
        <v>42</v>
      </c>
      <c r="K31" s="58"/>
      <c r="L31" s="1"/>
      <c r="AA31" s="1" t="s">
        <v>5</v>
      </c>
      <c r="AB31" s="23">
        <f>0+(AA6-1)*$H$4</f>
        <v>0</v>
      </c>
      <c r="AC31" s="23">
        <f>AC29-0.08</f>
        <v>1.22</v>
      </c>
      <c r="AE31" s="1" t="s">
        <v>5</v>
      </c>
      <c r="AF31" s="7">
        <f>$AB$31+(AE$6-1)*$H$4-0.1</f>
        <v>0.9</v>
      </c>
      <c r="AG31" s="10">
        <f>AG29-0.08</f>
        <v>1.22</v>
      </c>
      <c r="AI31" s="1" t="s">
        <v>5</v>
      </c>
      <c r="AJ31" s="7">
        <f>$AB$31+(AI$6-1)*$H$4-0.1</f>
        <v>1.9</v>
      </c>
      <c r="AK31" s="10">
        <f>AK29-0.08</f>
        <v>1.22</v>
      </c>
      <c r="AM31" s="1" t="s">
        <v>5</v>
      </c>
      <c r="AN31" s="7">
        <f>$AB$31+(AM$6-1)*$H$4-0.1</f>
        <v>2.9</v>
      </c>
      <c r="AO31" s="10">
        <f>AO29-0.08</f>
        <v>1.22</v>
      </c>
      <c r="AQ31" s="1" t="s">
        <v>5</v>
      </c>
      <c r="AR31" s="7">
        <f>$AB$31+(AQ$6-1)*$H$4-0.1</f>
        <v>3.9</v>
      </c>
      <c r="AS31" s="10">
        <f>AS29-0.08</f>
        <v>1.22</v>
      </c>
      <c r="AU31" s="1" t="s">
        <v>5</v>
      </c>
      <c r="AV31" s="7">
        <f>$AB$31+(AU$6-1)*$H$4-0.1</f>
        <v>4.9</v>
      </c>
      <c r="AW31" s="10">
        <f>AW29-0.08</f>
        <v>1.22</v>
      </c>
      <c r="AY31" s="1" t="s">
        <v>5</v>
      </c>
      <c r="AZ31" s="7">
        <f>$AB$31+(AY$6-1)*$H$4-0.1</f>
        <v>5.9</v>
      </c>
      <c r="BA31" s="10">
        <f>BA29-0.08</f>
        <v>1.22</v>
      </c>
      <c r="BC31" s="1" t="s">
        <v>5</v>
      </c>
      <c r="BD31" s="7">
        <f>$AB$31+(BC$6-1)*$H$4-0.1</f>
        <v>6.9</v>
      </c>
      <c r="BE31" s="10">
        <f>BE29-0.08</f>
        <v>1.22</v>
      </c>
      <c r="BG31" s="1" t="s">
        <v>5</v>
      </c>
      <c r="BH31" s="7">
        <f>$AB$31+(BG$6-1)*$H$4-0.1</f>
        <v>7.9</v>
      </c>
      <c r="BI31" s="10">
        <f>BI29-0.08</f>
        <v>1.22</v>
      </c>
      <c r="BK31" s="1" t="s">
        <v>5</v>
      </c>
      <c r="BL31" s="7">
        <f>$AB$31+(BK$6-1)*$H$4-0.1</f>
        <v>8.9</v>
      </c>
      <c r="BM31" s="10">
        <f>BM29-0.08</f>
        <v>1.22</v>
      </c>
      <c r="BO31" s="1" t="s">
        <v>5</v>
      </c>
      <c r="BP31" s="7">
        <f>$AB$31+(BO$6-1)*$H$4-0.1</f>
        <v>9.9</v>
      </c>
      <c r="BQ31" s="10">
        <f>BQ29-0.08</f>
        <v>1.22</v>
      </c>
    </row>
    <row r="32" spans="10:29" ht="18.75" customHeight="1">
      <c r="J32" s="59">
        <f>L32*$H$4</f>
        <v>10</v>
      </c>
      <c r="K32" s="59" t="s">
        <v>35</v>
      </c>
      <c r="L32" s="49">
        <v>10</v>
      </c>
      <c r="AB32" s="13" t="s">
        <v>16</v>
      </c>
      <c r="AC32" s="13" t="s">
        <v>17</v>
      </c>
    </row>
    <row r="33" spans="27:29" ht="12.75">
      <c r="AA33" t="s">
        <v>29</v>
      </c>
      <c r="AB33" s="22">
        <v>0</v>
      </c>
      <c r="AC33" s="21">
        <f>-AB4</f>
        <v>-0.4</v>
      </c>
    </row>
    <row r="34" spans="28:29" ht="12.75">
      <c r="AB34" s="22">
        <f>AB37</f>
        <v>4.5</v>
      </c>
      <c r="AC34" s="21">
        <f>AB4</f>
        <v>0.4</v>
      </c>
    </row>
    <row r="36" spans="27:29" ht="12.75">
      <c r="AA36" s="22"/>
      <c r="AB36" s="22"/>
      <c r="AC36" s="21"/>
    </row>
    <row r="37" spans="27:28" ht="12.75">
      <c r="AA37" t="s">
        <v>24</v>
      </c>
      <c r="AB37" s="22">
        <f>H8*H2+10*H4/H3</f>
        <v>4.5</v>
      </c>
    </row>
    <row r="38" spans="27:28" ht="12.75">
      <c r="AA38" s="22" t="s">
        <v>25</v>
      </c>
      <c r="AB38" s="22">
        <f>IF(L28=0,0,AB37/100)</f>
        <v>0</v>
      </c>
    </row>
    <row r="39" spans="2:38" ht="12.75">
      <c r="B39" s="25" t="s">
        <v>43</v>
      </c>
      <c r="AA39" s="13" t="s">
        <v>30</v>
      </c>
      <c r="AB39" s="13">
        <v>0</v>
      </c>
      <c r="AC39" s="13" t="s">
        <v>31</v>
      </c>
      <c r="AE39" s="13" t="s">
        <v>30</v>
      </c>
      <c r="AF39" s="13">
        <f>L32</f>
        <v>10</v>
      </c>
      <c r="AG39" s="13" t="s">
        <v>31</v>
      </c>
      <c r="AH39" s="13" t="s">
        <v>32</v>
      </c>
      <c r="AI39" s="13" t="s">
        <v>33</v>
      </c>
      <c r="AK39" s="13" t="s">
        <v>34</v>
      </c>
      <c r="AL39" s="22"/>
    </row>
    <row r="40" spans="27:38" ht="12.75">
      <c r="AA40" s="22" t="s">
        <v>26</v>
      </c>
      <c r="AB40" s="22" t="s">
        <v>27</v>
      </c>
      <c r="AC40" t="s">
        <v>28</v>
      </c>
      <c r="AE40" s="22" t="s">
        <v>26</v>
      </c>
      <c r="AF40" s="22" t="s">
        <v>27</v>
      </c>
      <c r="AG40" t="s">
        <v>28</v>
      </c>
      <c r="AH40" s="42">
        <v>0</v>
      </c>
      <c r="AI40" s="43">
        <f>AH40*$H$4/$H$3/$H$2</f>
        <v>0</v>
      </c>
      <c r="AK40" s="22" t="s">
        <v>16</v>
      </c>
      <c r="AL40" s="22" t="s">
        <v>17</v>
      </c>
    </row>
    <row r="41" spans="27:38" ht="12.75">
      <c r="AA41" s="22">
        <v>0</v>
      </c>
      <c r="AB41" s="30">
        <f>AA41*$AB$38</f>
        <v>0</v>
      </c>
      <c r="AC41" s="30">
        <f>IF(AB41&gt;$H$8*$H$2+AB$7*$H$2,0,$AB$4*SIN(2*PI()*(AB41/$H$2-AB$7)))</f>
        <v>0</v>
      </c>
      <c r="AE41" s="22">
        <v>0</v>
      </c>
      <c r="AF41" s="30">
        <f>AB41</f>
        <v>0</v>
      </c>
      <c r="AG41" s="30">
        <f>IF(AF41&lt;$L$32*$H$4/$H$3,0,IF(AF41&gt;$H$8*$H$2+$AI$51*$H$2,0,$AB$4*SIN(2*PI()*(AF41/$H$2-$AI$51))))</f>
        <v>0</v>
      </c>
      <c r="AH41" s="44">
        <v>1</v>
      </c>
      <c r="AI41" s="45">
        <f>AH41*$H$4/$H$3/$H$2</f>
        <v>0.0625</v>
      </c>
      <c r="AK41" s="21">
        <v>0</v>
      </c>
      <c r="AL41" s="21">
        <f>IF(L28=0,10,2)</f>
        <v>10</v>
      </c>
    </row>
    <row r="42" spans="27:38" ht="12.75">
      <c r="AA42" s="22">
        <v>1</v>
      </c>
      <c r="AB42" s="30">
        <f>IF(AA42*$AB$38&gt;$H$1,AB41,AA42*$AB$38)</f>
        <v>0</v>
      </c>
      <c r="AC42" s="30">
        <f>IF(AB42&gt;$H$8*$H$2+AB$7*$H$2,0,$AB$4*SIN(2*PI()*(AB42/$H$2-AB$7)))</f>
        <v>0</v>
      </c>
      <c r="AE42" s="22">
        <v>1</v>
      </c>
      <c r="AF42" s="30">
        <f aca="true" t="shared" si="0" ref="AF42:AF105">AB42</f>
        <v>0</v>
      </c>
      <c r="AG42" s="30">
        <f>IF(AF42&lt;$L$32*$H$4/$H$3,0,IF(AF42&gt;$H$8*$H$2+$AI$51*$H$2,0,$AB$4*SIN(2*PI()*(AF42/$H$2-$AI$51))))</f>
        <v>0</v>
      </c>
      <c r="AH42" s="44">
        <v>2</v>
      </c>
      <c r="AI42" s="45">
        <f>AH42*$H$4/$H$3/$H$2</f>
        <v>0.125</v>
      </c>
      <c r="AK42" s="13" t="s">
        <v>34</v>
      </c>
      <c r="AL42" s="22"/>
    </row>
    <row r="43" spans="27:38" ht="12.75">
      <c r="AA43" s="22">
        <v>2</v>
      </c>
      <c r="AB43" s="30">
        <f>IF(AA43*$AB$38&gt;$H$1,AB42,AA43*$AB$38)</f>
        <v>0</v>
      </c>
      <c r="AC43" s="30">
        <f>IF(AB43&gt;$H$8*$H$2+AB$7*$H$2,0,$AB$4*SIN(2*PI()*(AB43/$H$2-AB$7)))</f>
        <v>0</v>
      </c>
      <c r="AE43" s="22">
        <v>2</v>
      </c>
      <c r="AF43" s="30">
        <f t="shared" si="0"/>
        <v>0</v>
      </c>
      <c r="AG43" s="30">
        <f>IF(AF43&lt;$L$32*$H$4/$H$3,0,IF(AF43&gt;$H$8*$H$2+$AI$51*$H$2,0,$AB$4*SIN(2*PI()*(AF43/$H$2-$AI$51))))</f>
        <v>0</v>
      </c>
      <c r="AH43" s="44">
        <v>3</v>
      </c>
      <c r="AI43" s="45">
        <f>AH43*$H$4/$H$3/$H$2</f>
        <v>0.1875</v>
      </c>
      <c r="AK43" s="22" t="s">
        <v>16</v>
      </c>
      <c r="AL43" s="22" t="s">
        <v>17</v>
      </c>
    </row>
    <row r="44" spans="27:38" ht="12.75">
      <c r="AA44" s="22">
        <v>3</v>
      </c>
      <c r="AB44" s="30">
        <f>IF(AA44*$AB$38&gt;$H$1,AB43,AA44*$AB$38)</f>
        <v>0</v>
      </c>
      <c r="AC44" s="30">
        <f>IF(AB44&gt;$H$8*$H$2+AB$7*$H$2,0,$AB$4*SIN(2*PI()*(AB44/$H$2-AB$7)))</f>
        <v>0</v>
      </c>
      <c r="AE44" s="22">
        <v>3</v>
      </c>
      <c r="AF44" s="30">
        <f t="shared" si="0"/>
        <v>0</v>
      </c>
      <c r="AG44" s="30">
        <f>IF(AF44&lt;$L$32*$H$4/$H$3,0,IF(AF44&gt;$H$8*$H$2+$AI$51*$H$2,0,$AB$4*SIN(2*PI()*(AF44/$H$2-$AI$51))))</f>
        <v>0</v>
      </c>
      <c r="AH44" s="44">
        <v>4</v>
      </c>
      <c r="AI44" s="45">
        <f>AH44*$H$4/$H$3/$H$2</f>
        <v>0.25</v>
      </c>
      <c r="AK44" s="21">
        <f>AF39*H4</f>
        <v>10</v>
      </c>
      <c r="AL44" s="21">
        <f>AL41</f>
        <v>10</v>
      </c>
    </row>
    <row r="45" spans="27:38" ht="12.75">
      <c r="AA45" s="22">
        <v>4</v>
      </c>
      <c r="AB45" s="30">
        <f>IF(AA45*$AB$38&gt;$H$1,AB44,AA45*$AB$38)</f>
        <v>0</v>
      </c>
      <c r="AC45" s="30">
        <f>IF(AB45&gt;$H$8*$H$2+AB$7*$H$2,0,$AB$4*SIN(2*PI()*(AB45/$H$2-AB$7)))</f>
        <v>0</v>
      </c>
      <c r="AE45" s="22">
        <v>4</v>
      </c>
      <c r="AF45" s="30">
        <f t="shared" si="0"/>
        <v>0</v>
      </c>
      <c r="AG45" s="30">
        <f>IF(AF45&lt;$L$32*$H$4/$H$3,0,IF(AF45&gt;$H$8*$H$2+$AI$51*$H$2,0,$AB$4*SIN(2*PI()*(AF45/$H$2-$AI$51))))</f>
        <v>0</v>
      </c>
      <c r="AH45" s="44">
        <v>5</v>
      </c>
      <c r="AI45" s="45">
        <f>AH45*$H$4/$H$3/$H$2</f>
        <v>0.3125</v>
      </c>
      <c r="AK45" s="22"/>
      <c r="AL45" s="22"/>
    </row>
    <row r="46" spans="27:38" ht="12.75">
      <c r="AA46" s="22">
        <v>5</v>
      </c>
      <c r="AB46" s="30">
        <f>IF(AA46*$AB$38&gt;$H$1,AB45,AA46*$AB$38)</f>
        <v>0</v>
      </c>
      <c r="AC46" s="30">
        <f>IF(AB46&gt;$H$8*$H$2+AB$7*$H$2,0,$AB$4*SIN(2*PI()*(AB46/$H$2-AB$7)))</f>
        <v>0</v>
      </c>
      <c r="AE46" s="22">
        <v>5</v>
      </c>
      <c r="AF46" s="30">
        <f t="shared" si="0"/>
        <v>0</v>
      </c>
      <c r="AG46" s="30">
        <f>IF(AF46&lt;$L$32*$H$4/$H$3,0,IF(AF46&gt;$H$8*$H$2+$AI$51*$H$2,0,$AB$4*SIN(2*PI()*(AF46/$H$2-$AI$51))))</f>
        <v>0</v>
      </c>
      <c r="AH46" s="44">
        <v>6</v>
      </c>
      <c r="AI46" s="45">
        <f>AH46*$H$4/$H$3/$H$2</f>
        <v>0.375</v>
      </c>
      <c r="AK46" s="22"/>
      <c r="AL46" s="22"/>
    </row>
    <row r="47" spans="27:38" ht="12.75">
      <c r="AA47" s="22">
        <v>6</v>
      </c>
      <c r="AB47" s="30">
        <f>IF(AA47*$AB$38&gt;$H$1,AB46,AA47*$AB$38)</f>
        <v>0</v>
      </c>
      <c r="AC47" s="30">
        <f>IF(AB47&gt;$H$8*$H$2+AB$7*$H$2,0,$AB$4*SIN(2*PI()*(AB47/$H$2-AB$7)))</f>
        <v>0</v>
      </c>
      <c r="AE47" s="22">
        <v>6</v>
      </c>
      <c r="AF47" s="30">
        <f t="shared" si="0"/>
        <v>0</v>
      </c>
      <c r="AG47" s="30">
        <f>IF(AF47&lt;$L$32*$H$4/$H$3,0,IF(AF47&gt;$H$8*$H$2+$AI$51*$H$2,0,$AB$4*SIN(2*PI()*(AF47/$H$2-$AI$51))))</f>
        <v>0</v>
      </c>
      <c r="AH47" s="44">
        <v>7</v>
      </c>
      <c r="AI47" s="45">
        <f>AH47*$H$4/$H$3/$H$2</f>
        <v>0.4375</v>
      </c>
      <c r="AK47" s="22"/>
      <c r="AL47" s="22"/>
    </row>
    <row r="48" spans="27:38" ht="12.75">
      <c r="AA48" s="22">
        <v>7</v>
      </c>
      <c r="AB48" s="30">
        <f>IF(AA48*$AB$38&gt;$H$1,AB47,AA48*$AB$38)</f>
        <v>0</v>
      </c>
      <c r="AC48" s="30">
        <f>IF(AB48&gt;$H$8*$H$2+AB$7*$H$2,0,$AB$4*SIN(2*PI()*(AB48/$H$2-AB$7)))</f>
        <v>0</v>
      </c>
      <c r="AE48" s="22">
        <v>7</v>
      </c>
      <c r="AF48" s="30">
        <f t="shared" si="0"/>
        <v>0</v>
      </c>
      <c r="AG48" s="30">
        <f>IF(AF48&lt;$L$32*$H$4/$H$3,0,IF(AF48&gt;$H$8*$H$2+$AI$51*$H$2,0,$AB$4*SIN(2*PI()*(AF48/$H$2-$AI$51))))</f>
        <v>0</v>
      </c>
      <c r="AH48" s="44">
        <v>8</v>
      </c>
      <c r="AI48" s="45">
        <f>AH48*$H$4/$H$3/$H$2</f>
        <v>0.5</v>
      </c>
      <c r="AK48" s="22"/>
      <c r="AL48" s="22"/>
    </row>
    <row r="49" spans="27:38" ht="12.75">
      <c r="AA49" s="22">
        <v>8</v>
      </c>
      <c r="AB49" s="30">
        <f>IF(AA49*$AB$38&gt;$H$1,AB48,AA49*$AB$38)</f>
        <v>0</v>
      </c>
      <c r="AC49" s="30">
        <f>IF(AB49&gt;$H$8*$H$2+AB$7*$H$2,0,$AB$4*SIN(2*PI()*(AB49/$H$2-AB$7)))</f>
        <v>0</v>
      </c>
      <c r="AE49" s="22">
        <v>8</v>
      </c>
      <c r="AF49" s="30">
        <f t="shared" si="0"/>
        <v>0</v>
      </c>
      <c r="AG49" s="30">
        <f>IF(AF49&lt;$L$32*$H$4/$H$3,0,IF(AF49&gt;$H$8*$H$2+$AI$51*$H$2,0,$AB$4*SIN(2*PI()*(AF49/$H$2-$AI$51))))</f>
        <v>0</v>
      </c>
      <c r="AH49" s="44">
        <v>9</v>
      </c>
      <c r="AI49" s="45">
        <f>AH49*$H$4/$H$3/$H$2</f>
        <v>0.5625</v>
      </c>
      <c r="AK49" s="22"/>
      <c r="AL49" s="22"/>
    </row>
    <row r="50" spans="27:38" ht="12.75">
      <c r="AA50" s="22">
        <v>9</v>
      </c>
      <c r="AB50" s="30">
        <f>IF(AA50*$AB$38&gt;$H$1,AB49,AA50*$AB$38)</f>
        <v>0</v>
      </c>
      <c r="AC50" s="30">
        <f>IF(AB50&gt;$H$8*$H$2+AB$7*$H$2,0,$AB$4*SIN(2*PI()*(AB50/$H$2-AB$7)))</f>
        <v>0</v>
      </c>
      <c r="AE50" s="22">
        <v>9</v>
      </c>
      <c r="AF50" s="30">
        <f t="shared" si="0"/>
        <v>0</v>
      </c>
      <c r="AG50" s="30">
        <f>IF(AF50&lt;$L$32*$H$4/$H$3,0,IF(AF50&gt;$H$8*$H$2+$AI$51*$H$2,0,$AB$4*SIN(2*PI()*(AF50/$H$2-$AI$51))))</f>
        <v>0</v>
      </c>
      <c r="AH50" s="46">
        <v>10</v>
      </c>
      <c r="AI50" s="47">
        <f>AH50*$H$4/$H$3/$H$2</f>
        <v>0.625</v>
      </c>
      <c r="AK50" s="22"/>
      <c r="AL50" s="22"/>
    </row>
    <row r="51" spans="27:35" ht="13.5" thickBot="1">
      <c r="AA51" s="22">
        <v>10</v>
      </c>
      <c r="AB51" s="30">
        <f>IF(AA51*$AB$38&gt;$H$1,AB50,AA51*$AB$38)</f>
        <v>0</v>
      </c>
      <c r="AC51" s="30">
        <f>IF(AB51&gt;$H$8*$H$2+AB$7*$H$2,0,$AB$4*SIN(2*PI()*(AB51/$H$2-AB$7)))</f>
        <v>0</v>
      </c>
      <c r="AE51" s="22">
        <v>10</v>
      </c>
      <c r="AF51" s="30">
        <f t="shared" si="0"/>
        <v>0</v>
      </c>
      <c r="AG51" s="30">
        <f>IF(AF51&lt;$L$32*$H$4/$H$3,0,IF(AF51&gt;$H$8*$H$2+$AI$51*$H$2,0,$AB$4*SIN(2*PI()*(AF51/$H$2-$AI$51))))</f>
        <v>0</v>
      </c>
      <c r="AI51" s="41">
        <f>VLOOKUP(AF39,AH40:AI50,2,FALSE)</f>
        <v>0.625</v>
      </c>
    </row>
    <row r="52" spans="27:33" ht="12.75">
      <c r="AA52" s="22">
        <v>11</v>
      </c>
      <c r="AB52" s="30">
        <f>IF(AA52*$AB$38&gt;$H$1,AB51,AA52*$AB$38)</f>
        <v>0</v>
      </c>
      <c r="AC52" s="30">
        <f>IF(AB52&gt;$H$8*$H$2+AB$7*$H$2,0,$AB$4*SIN(2*PI()*(AB52/$H$2-AB$7)))</f>
        <v>0</v>
      </c>
      <c r="AE52" s="22">
        <v>11</v>
      </c>
      <c r="AF52" s="30">
        <f t="shared" si="0"/>
        <v>0</v>
      </c>
      <c r="AG52" s="30">
        <f>IF(AF52&lt;$L$32*$H$4/$H$3,0,IF(AF52&gt;$H$8*$H$2+$AI$51*$H$2,0,$AB$4*SIN(2*PI()*(AF52/$H$2-$AI$51))))</f>
        <v>0</v>
      </c>
    </row>
    <row r="53" spans="27:33" ht="12.75">
      <c r="AA53" s="22">
        <v>12</v>
      </c>
      <c r="AB53" s="30">
        <f>IF(AA53*$AB$38&gt;$H$1,AB52,AA53*$AB$38)</f>
        <v>0</v>
      </c>
      <c r="AC53" s="30">
        <f>IF(AB53&gt;$H$8*$H$2+AB$7*$H$2,0,$AB$4*SIN(2*PI()*(AB53/$H$2-AB$7)))</f>
        <v>0</v>
      </c>
      <c r="AE53" s="22">
        <v>12</v>
      </c>
      <c r="AF53" s="30">
        <f t="shared" si="0"/>
        <v>0</v>
      </c>
      <c r="AG53" s="30">
        <f>IF(AF53&lt;$L$32*$H$4/$H$3,0,IF(AF53&gt;$H$8*$H$2+$AI$51*$H$2,0,$AB$4*SIN(2*PI()*(AF53/$H$2-$AI$51))))</f>
        <v>0</v>
      </c>
    </row>
    <row r="54" spans="27:33" ht="12.75">
      <c r="AA54" s="22">
        <v>13</v>
      </c>
      <c r="AB54" s="30">
        <f>IF(AA54*$AB$38&gt;$H$1,AB53,AA54*$AB$38)</f>
        <v>0</v>
      </c>
      <c r="AC54" s="30">
        <f>IF(AB54&gt;$H$8*$H$2+AB$7*$H$2,0,$AB$4*SIN(2*PI()*(AB54/$H$2-AB$7)))</f>
        <v>0</v>
      </c>
      <c r="AE54" s="22">
        <v>13</v>
      </c>
      <c r="AF54" s="30">
        <f t="shared" si="0"/>
        <v>0</v>
      </c>
      <c r="AG54" s="30">
        <f>IF(AF54&lt;$L$32*$H$4/$H$3,0,IF(AF54&gt;$H$8*$H$2+$AI$51*$H$2,0,$AB$4*SIN(2*PI()*(AF54/$H$2-$AI$51))))</f>
        <v>0</v>
      </c>
    </row>
    <row r="55" spans="27:33" ht="12.75">
      <c r="AA55" s="22">
        <v>14</v>
      </c>
      <c r="AB55" s="30">
        <f>IF(AA55*$AB$38&gt;$H$1,AB54,AA55*$AB$38)</f>
        <v>0</v>
      </c>
      <c r="AC55" s="30">
        <f>IF(AB55&gt;$H$8*$H$2+AB$7*$H$2,0,$AB$4*SIN(2*PI()*(AB55/$H$2-AB$7)))</f>
        <v>0</v>
      </c>
      <c r="AE55" s="22">
        <v>14</v>
      </c>
      <c r="AF55" s="30">
        <f t="shared" si="0"/>
        <v>0</v>
      </c>
      <c r="AG55" s="30">
        <f>IF(AF55&lt;$L$32*$H$4/$H$3,0,IF(AF55&gt;$H$8*$H$2+$AI$51*$H$2,0,$AB$4*SIN(2*PI()*(AF55/$H$2-$AI$51))))</f>
        <v>0</v>
      </c>
    </row>
    <row r="56" spans="27:33" ht="12.75">
      <c r="AA56" s="22">
        <v>15</v>
      </c>
      <c r="AB56" s="30">
        <f>IF(AA56*$AB$38&gt;$H$1,AB55,AA56*$AB$38)</f>
        <v>0</v>
      </c>
      <c r="AC56" s="30">
        <f>IF(AB56&gt;$H$8*$H$2+AB$7*$H$2,0,$AB$4*SIN(2*PI()*(AB56/$H$2-AB$7)))</f>
        <v>0</v>
      </c>
      <c r="AE56" s="22">
        <v>15</v>
      </c>
      <c r="AF56" s="30">
        <f t="shared" si="0"/>
        <v>0</v>
      </c>
      <c r="AG56" s="30">
        <f>IF(AF56&lt;$L$32*$H$4/$H$3,0,IF(AF56&gt;$H$8*$H$2+$AI$51*$H$2,0,$AB$4*SIN(2*PI()*(AF56/$H$2-$AI$51))))</f>
        <v>0</v>
      </c>
    </row>
    <row r="57" spans="27:33" ht="12.75">
      <c r="AA57" s="22">
        <v>16</v>
      </c>
      <c r="AB57" s="30">
        <f>IF(AA57*$AB$38&gt;$H$1,AB56,AA57*$AB$38)</f>
        <v>0</v>
      </c>
      <c r="AC57" s="30">
        <f>IF(AB57&gt;$H$8*$H$2+AB$7*$H$2,0,$AB$4*SIN(2*PI()*(AB57/$H$2-AB$7)))</f>
        <v>0</v>
      </c>
      <c r="AE57" s="22">
        <v>16</v>
      </c>
      <c r="AF57" s="30">
        <f t="shared" si="0"/>
        <v>0</v>
      </c>
      <c r="AG57" s="30">
        <f>IF(AF57&lt;$L$32*$H$4/$H$3,0,IF(AF57&gt;$H$8*$H$2+$AI$51*$H$2,0,$AB$4*SIN(2*PI()*(AF57/$H$2-$AI$51))))</f>
        <v>0</v>
      </c>
    </row>
    <row r="58" spans="27:33" ht="12.75">
      <c r="AA58" s="22">
        <v>17</v>
      </c>
      <c r="AB58" s="30">
        <f>IF(AA58*$AB$38&gt;$H$1,AB57,AA58*$AB$38)</f>
        <v>0</v>
      </c>
      <c r="AC58" s="30">
        <f>IF(AB58&gt;$H$8*$H$2+AB$7*$H$2,0,$AB$4*SIN(2*PI()*(AB58/$H$2-AB$7)))</f>
        <v>0</v>
      </c>
      <c r="AE58" s="22">
        <v>17</v>
      </c>
      <c r="AF58" s="30">
        <f t="shared" si="0"/>
        <v>0</v>
      </c>
      <c r="AG58" s="30">
        <f>IF(AF58&lt;$L$32*$H$4/$H$3,0,IF(AF58&gt;$H$8*$H$2+$AI$51*$H$2,0,$AB$4*SIN(2*PI()*(AF58/$H$2-$AI$51))))</f>
        <v>0</v>
      </c>
    </row>
    <row r="59" spans="27:33" ht="12.75">
      <c r="AA59" s="22">
        <v>18</v>
      </c>
      <c r="AB59" s="30">
        <f>IF(AA59*$AB$38&gt;$H$1,AB58,AA59*$AB$38)</f>
        <v>0</v>
      </c>
      <c r="AC59" s="30">
        <f>IF(AB59&gt;$H$8*$H$2+AB$7*$H$2,0,$AB$4*SIN(2*PI()*(AB59/$H$2-AB$7)))</f>
        <v>0</v>
      </c>
      <c r="AE59" s="22">
        <v>18</v>
      </c>
      <c r="AF59" s="30">
        <f t="shared" si="0"/>
        <v>0</v>
      </c>
      <c r="AG59" s="30">
        <f>IF(AF59&lt;$L$32*$H$4/$H$3,0,IF(AF59&gt;$H$8*$H$2+$AI$51*$H$2,0,$AB$4*SIN(2*PI()*(AF59/$H$2-$AI$51))))</f>
        <v>0</v>
      </c>
    </row>
    <row r="60" spans="27:33" ht="12.75">
      <c r="AA60" s="22">
        <v>19</v>
      </c>
      <c r="AB60" s="30">
        <f>IF(AA60*$AB$38&gt;$H$1,AB59,AA60*$AB$38)</f>
        <v>0</v>
      </c>
      <c r="AC60" s="30">
        <f>IF(AB60&gt;$H$8*$H$2+AB$7*$H$2,0,$AB$4*SIN(2*PI()*(AB60/$H$2-AB$7)))</f>
        <v>0</v>
      </c>
      <c r="AE60" s="22">
        <v>19</v>
      </c>
      <c r="AF60" s="30">
        <f t="shared" si="0"/>
        <v>0</v>
      </c>
      <c r="AG60" s="30">
        <f>IF(AF60&lt;$L$32*$H$4/$H$3,0,IF(AF60&gt;$H$8*$H$2+$AI$51*$H$2,0,$AB$4*SIN(2*PI()*(AF60/$H$2-$AI$51))))</f>
        <v>0</v>
      </c>
    </row>
    <row r="61" spans="27:33" ht="12.75">
      <c r="AA61" s="22">
        <v>20</v>
      </c>
      <c r="AB61" s="30">
        <f>IF(AA61*$AB$38&gt;$H$1,AB60,AA61*$AB$38)</f>
        <v>0</v>
      </c>
      <c r="AC61" s="30">
        <f>IF(AB61&gt;$H$8*$H$2+AB$7*$H$2,0,$AB$4*SIN(2*PI()*(AB61/$H$2-AB$7)))</f>
        <v>0</v>
      </c>
      <c r="AE61" s="22">
        <v>20</v>
      </c>
      <c r="AF61" s="30">
        <f t="shared" si="0"/>
        <v>0</v>
      </c>
      <c r="AG61" s="30">
        <f>IF(AF61&lt;$L$32*$H$4/$H$3,0,IF(AF61&gt;$H$8*$H$2+$AI$51*$H$2,0,$AB$4*SIN(2*PI()*(AF61/$H$2-$AI$51))))</f>
        <v>0</v>
      </c>
    </row>
    <row r="62" spans="27:33" ht="12.75">
      <c r="AA62" s="22">
        <v>21</v>
      </c>
      <c r="AB62" s="30">
        <f>IF(AA62*$AB$38&gt;$H$1,AB61,AA62*$AB$38)</f>
        <v>0</v>
      </c>
      <c r="AC62" s="30">
        <f>IF(AB62&gt;$H$8*$H$2+AB$7*$H$2,0,$AB$4*SIN(2*PI()*(AB62/$H$2-AB$7)))</f>
        <v>0</v>
      </c>
      <c r="AE62" s="22">
        <v>21</v>
      </c>
      <c r="AF62" s="30">
        <f t="shared" si="0"/>
        <v>0</v>
      </c>
      <c r="AG62" s="30">
        <f>IF(AF62&lt;$L$32*$H$4/$H$3,0,IF(AF62&gt;$H$8*$H$2+$AI$51*$H$2,0,$AB$4*SIN(2*PI()*(AF62/$H$2-$AI$51))))</f>
        <v>0</v>
      </c>
    </row>
    <row r="63" spans="27:33" ht="12.75">
      <c r="AA63" s="22">
        <v>22</v>
      </c>
      <c r="AB63" s="30">
        <f>IF(AA63*$AB$38&gt;$H$1,AB62,AA63*$AB$38)</f>
        <v>0</v>
      </c>
      <c r="AC63" s="30">
        <f>IF(AB63&gt;$H$8*$H$2+AB$7*$H$2,0,$AB$4*SIN(2*PI()*(AB63/$H$2-AB$7)))</f>
        <v>0</v>
      </c>
      <c r="AE63" s="22">
        <v>22</v>
      </c>
      <c r="AF63" s="30">
        <f t="shared" si="0"/>
        <v>0</v>
      </c>
      <c r="AG63" s="30">
        <f>IF(AF63&lt;$L$32*$H$4/$H$3,0,IF(AF63&gt;$H$8*$H$2+$AI$51*$H$2,0,$AB$4*SIN(2*PI()*(AF63/$H$2-$AI$51))))</f>
        <v>0</v>
      </c>
    </row>
    <row r="64" spans="27:33" ht="12.75">
      <c r="AA64" s="22">
        <v>23</v>
      </c>
      <c r="AB64" s="30">
        <f>IF(AA64*$AB$38&gt;$H$1,AB63,AA64*$AB$38)</f>
        <v>0</v>
      </c>
      <c r="AC64" s="30">
        <f>IF(AB64&gt;$H$8*$H$2+AB$7*$H$2,0,$AB$4*SIN(2*PI()*(AB64/$H$2-AB$7)))</f>
        <v>0</v>
      </c>
      <c r="AE64" s="22">
        <v>23</v>
      </c>
      <c r="AF64" s="30">
        <f t="shared" si="0"/>
        <v>0</v>
      </c>
      <c r="AG64" s="30">
        <f>IF(AF64&lt;$L$32*$H$4/$H$3,0,IF(AF64&gt;$H$8*$H$2+$AI$51*$H$2,0,$AB$4*SIN(2*PI()*(AF64/$H$2-$AI$51))))</f>
        <v>0</v>
      </c>
    </row>
    <row r="65" spans="27:33" ht="12.75">
      <c r="AA65" s="22">
        <v>24</v>
      </c>
      <c r="AB65" s="30">
        <f>IF(AA65*$AB$38&gt;$H$1,AB64,AA65*$AB$38)</f>
        <v>0</v>
      </c>
      <c r="AC65" s="30">
        <f>IF(AB65&gt;$H$8*$H$2+AB$7*$H$2,0,$AB$4*SIN(2*PI()*(AB65/$H$2-AB$7)))</f>
        <v>0</v>
      </c>
      <c r="AE65" s="22">
        <v>24</v>
      </c>
      <c r="AF65" s="30">
        <f t="shared" si="0"/>
        <v>0</v>
      </c>
      <c r="AG65" s="30">
        <f>IF(AF65&lt;$L$32*$H$4/$H$3,0,IF(AF65&gt;$H$8*$H$2+$AI$51*$H$2,0,$AB$4*SIN(2*PI()*(AF65/$H$2-$AI$51))))</f>
        <v>0</v>
      </c>
    </row>
    <row r="66" spans="27:33" ht="12.75">
      <c r="AA66" s="22">
        <v>25</v>
      </c>
      <c r="AB66" s="30">
        <f>IF(AA66*$AB$38&gt;$H$1,AB65,AA66*$AB$38)</f>
        <v>0</v>
      </c>
      <c r="AC66" s="30">
        <f>IF(AB66&gt;$H$8*$H$2+AB$7*$H$2,0,$AB$4*SIN(2*PI()*(AB66/$H$2-AB$7)))</f>
        <v>0</v>
      </c>
      <c r="AE66" s="22">
        <v>25</v>
      </c>
      <c r="AF66" s="30">
        <f t="shared" si="0"/>
        <v>0</v>
      </c>
      <c r="AG66" s="30">
        <f>IF(AF66&lt;$L$32*$H$4/$H$3,0,IF(AF66&gt;$H$8*$H$2+$AI$51*$H$2,0,$AB$4*SIN(2*PI()*(AF66/$H$2-$AI$51))))</f>
        <v>0</v>
      </c>
    </row>
    <row r="67" spans="27:33" ht="12.75">
      <c r="AA67" s="22">
        <v>26</v>
      </c>
      <c r="AB67" s="30">
        <f>IF(AA67*$AB$38&gt;$H$1,AB66,AA67*$AB$38)</f>
        <v>0</v>
      </c>
      <c r="AC67" s="30">
        <f>IF(AB67&gt;$H$8*$H$2+AB$7*$H$2,0,$AB$4*SIN(2*PI()*(AB67/$H$2-AB$7)))</f>
        <v>0</v>
      </c>
      <c r="AE67" s="22">
        <v>26</v>
      </c>
      <c r="AF67" s="30">
        <f t="shared" si="0"/>
        <v>0</v>
      </c>
      <c r="AG67" s="30">
        <f>IF(AF67&lt;$L$32*$H$4/$H$3,0,IF(AF67&gt;$H$8*$H$2+$AI$51*$H$2,0,$AB$4*SIN(2*PI()*(AF67/$H$2-$AI$51))))</f>
        <v>0</v>
      </c>
    </row>
    <row r="68" spans="27:33" ht="12.75">
      <c r="AA68" s="22">
        <v>27</v>
      </c>
      <c r="AB68" s="30">
        <f>IF(AA68*$AB$38&gt;$H$1,AB67,AA68*$AB$38)</f>
        <v>0</v>
      </c>
      <c r="AC68" s="30">
        <f>IF(AB68&gt;$H$8*$H$2+AB$7*$H$2,0,$AB$4*SIN(2*PI()*(AB68/$H$2-AB$7)))</f>
        <v>0</v>
      </c>
      <c r="AE68" s="22">
        <v>27</v>
      </c>
      <c r="AF68" s="30">
        <f t="shared" si="0"/>
        <v>0</v>
      </c>
      <c r="AG68" s="30">
        <f>IF(AF68&lt;$L$32*$H$4/$H$3,0,IF(AF68&gt;$H$8*$H$2+$AI$51*$H$2,0,$AB$4*SIN(2*PI()*(AF68/$H$2-$AI$51))))</f>
        <v>0</v>
      </c>
    </row>
    <row r="69" spans="27:33" ht="12.75">
      <c r="AA69" s="22">
        <v>28</v>
      </c>
      <c r="AB69" s="30">
        <f>IF(AA69*$AB$38&gt;$H$1,AB68,AA69*$AB$38)</f>
        <v>0</v>
      </c>
      <c r="AC69" s="30">
        <f>IF(AB69&gt;$H$8*$H$2+AB$7*$H$2,0,$AB$4*SIN(2*PI()*(AB69/$H$2-AB$7)))</f>
        <v>0</v>
      </c>
      <c r="AE69" s="22">
        <v>28</v>
      </c>
      <c r="AF69" s="30">
        <f t="shared" si="0"/>
        <v>0</v>
      </c>
      <c r="AG69" s="30">
        <f>IF(AF69&lt;$L$32*$H$4/$H$3,0,IF(AF69&gt;$H$8*$H$2+$AI$51*$H$2,0,$AB$4*SIN(2*PI()*(AF69/$H$2-$AI$51))))</f>
        <v>0</v>
      </c>
    </row>
    <row r="70" spans="27:33" ht="12.75">
      <c r="AA70" s="22">
        <v>29</v>
      </c>
      <c r="AB70" s="30">
        <f>IF(AA70*$AB$38&gt;$H$1,AB69,AA70*$AB$38)</f>
        <v>0</v>
      </c>
      <c r="AC70" s="30">
        <f>IF(AB70&gt;$H$8*$H$2+AB$7*$H$2,0,$AB$4*SIN(2*PI()*(AB70/$H$2-AB$7)))</f>
        <v>0</v>
      </c>
      <c r="AE70" s="22">
        <v>29</v>
      </c>
      <c r="AF70" s="30">
        <f t="shared" si="0"/>
        <v>0</v>
      </c>
      <c r="AG70" s="30">
        <f>IF(AF70&lt;$L$32*$H$4/$H$3,0,IF(AF70&gt;$H$8*$H$2+$AI$51*$H$2,0,$AB$4*SIN(2*PI()*(AF70/$H$2-$AI$51))))</f>
        <v>0</v>
      </c>
    </row>
    <row r="71" spans="27:33" ht="12.75">
      <c r="AA71" s="22">
        <v>30</v>
      </c>
      <c r="AB71" s="30">
        <f>IF(AA71*$AB$38&gt;$H$1,AB70,AA71*$AB$38)</f>
        <v>0</v>
      </c>
      <c r="AC71" s="30">
        <f>IF(AB71&gt;$H$8*$H$2+AB$7*$H$2,0,$AB$4*SIN(2*PI()*(AB71/$H$2-AB$7)))</f>
        <v>0</v>
      </c>
      <c r="AE71" s="22">
        <v>30</v>
      </c>
      <c r="AF71" s="30">
        <f t="shared" si="0"/>
        <v>0</v>
      </c>
      <c r="AG71" s="30">
        <f>IF(AF71&lt;$L$32*$H$4/$H$3,0,IF(AF71&gt;$H$8*$H$2+$AI$51*$H$2,0,$AB$4*SIN(2*PI()*(AF71/$H$2-$AI$51))))</f>
        <v>0</v>
      </c>
    </row>
    <row r="72" spans="27:33" ht="12.75">
      <c r="AA72" s="22">
        <v>31</v>
      </c>
      <c r="AB72" s="30">
        <f>IF(AA72*$AB$38&gt;$H$1,AB71,AA72*$AB$38)</f>
        <v>0</v>
      </c>
      <c r="AC72" s="30">
        <f>IF(AB72&gt;$H$8*$H$2+AB$7*$H$2,0,$AB$4*SIN(2*PI()*(AB72/$H$2-AB$7)))</f>
        <v>0</v>
      </c>
      <c r="AE72" s="22">
        <v>31</v>
      </c>
      <c r="AF72" s="30">
        <f t="shared" si="0"/>
        <v>0</v>
      </c>
      <c r="AG72" s="30">
        <f>IF(AF72&lt;$L$32*$H$4/$H$3,0,IF(AF72&gt;$H$8*$H$2+$AI$51*$H$2,0,$AB$4*SIN(2*PI()*(AF72/$H$2-$AI$51))))</f>
        <v>0</v>
      </c>
    </row>
    <row r="73" spans="27:33" ht="12.75">
      <c r="AA73" s="22">
        <v>32</v>
      </c>
      <c r="AB73" s="30">
        <f>IF(AA73*$AB$38&gt;$H$1,AB72,AA73*$AB$38)</f>
        <v>0</v>
      </c>
      <c r="AC73" s="30">
        <f>IF(AB73&gt;$H$8*$H$2+AB$7*$H$2,0,$AB$4*SIN(2*PI()*(AB73/$H$2-AB$7)))</f>
        <v>0</v>
      </c>
      <c r="AE73" s="22">
        <v>32</v>
      </c>
      <c r="AF73" s="30">
        <f t="shared" si="0"/>
        <v>0</v>
      </c>
      <c r="AG73" s="30">
        <f>IF(AF73&lt;$L$32*$H$4/$H$3,0,IF(AF73&gt;$H$8*$H$2+$AI$51*$H$2,0,$AB$4*SIN(2*PI()*(AF73/$H$2-$AI$51))))</f>
        <v>0</v>
      </c>
    </row>
    <row r="74" spans="27:33" ht="12.75">
      <c r="AA74" s="22">
        <v>33</v>
      </c>
      <c r="AB74" s="30">
        <f>IF(AA74*$AB$38&gt;$H$1,AB73,AA74*$AB$38)</f>
        <v>0</v>
      </c>
      <c r="AC74" s="30">
        <f>IF(AB74&gt;$H$8*$H$2+AB$7*$H$2,0,$AB$4*SIN(2*PI()*(AB74/$H$2-AB$7)))</f>
        <v>0</v>
      </c>
      <c r="AE74" s="22">
        <v>33</v>
      </c>
      <c r="AF74" s="30">
        <f t="shared" si="0"/>
        <v>0</v>
      </c>
      <c r="AG74" s="30">
        <f>IF(AF74&lt;$L$32*$H$4/$H$3,0,IF(AF74&gt;$H$8*$H$2+$AI$51*$H$2,0,$AB$4*SIN(2*PI()*(AF74/$H$2-$AI$51))))</f>
        <v>0</v>
      </c>
    </row>
    <row r="75" spans="27:33" ht="12.75">
      <c r="AA75" s="22">
        <v>34</v>
      </c>
      <c r="AB75" s="30">
        <f>IF(AA75*$AB$38&gt;$H$1,AB74,AA75*$AB$38)</f>
        <v>0</v>
      </c>
      <c r="AC75" s="30">
        <f>IF(AB75&gt;$H$8*$H$2+AB$7*$H$2,0,$AB$4*SIN(2*PI()*(AB75/$H$2-AB$7)))</f>
        <v>0</v>
      </c>
      <c r="AE75" s="22">
        <v>34</v>
      </c>
      <c r="AF75" s="30">
        <f t="shared" si="0"/>
        <v>0</v>
      </c>
      <c r="AG75" s="30">
        <f>IF(AF75&lt;$L$32*$H$4/$H$3,0,IF(AF75&gt;$H$8*$H$2+$AI$51*$H$2,0,$AB$4*SIN(2*PI()*(AF75/$H$2-$AI$51))))</f>
        <v>0</v>
      </c>
    </row>
    <row r="76" spans="27:33" ht="12.75">
      <c r="AA76" s="22">
        <v>35</v>
      </c>
      <c r="AB76" s="30">
        <f>IF(AA76*$AB$38&gt;$H$1,AB75,AA76*$AB$38)</f>
        <v>0</v>
      </c>
      <c r="AC76" s="30">
        <f>IF(AB76&gt;$H$8*$H$2+AB$7*$H$2,0,$AB$4*SIN(2*PI()*(AB76/$H$2-AB$7)))</f>
        <v>0</v>
      </c>
      <c r="AE76" s="22">
        <v>35</v>
      </c>
      <c r="AF76" s="30">
        <f t="shared" si="0"/>
        <v>0</v>
      </c>
      <c r="AG76" s="30">
        <f>IF(AF76&lt;$L$32*$H$4/$H$3,0,IF(AF76&gt;$H$8*$H$2+$AI$51*$H$2,0,$AB$4*SIN(2*PI()*(AF76/$H$2-$AI$51))))</f>
        <v>0</v>
      </c>
    </row>
    <row r="77" spans="27:33" ht="12.75">
      <c r="AA77" s="22">
        <v>36</v>
      </c>
      <c r="AB77" s="30">
        <f>IF(AA77*$AB$38&gt;$H$1,AB76,AA77*$AB$38)</f>
        <v>0</v>
      </c>
      <c r="AC77" s="30">
        <f>IF(AB77&gt;$H$8*$H$2+AB$7*$H$2,0,$AB$4*SIN(2*PI()*(AB77/$H$2-AB$7)))</f>
        <v>0</v>
      </c>
      <c r="AE77" s="22">
        <v>36</v>
      </c>
      <c r="AF77" s="30">
        <f t="shared" si="0"/>
        <v>0</v>
      </c>
      <c r="AG77" s="30">
        <f>IF(AF77&lt;$L$32*$H$4/$H$3,0,IF(AF77&gt;$H$8*$H$2+$AI$51*$H$2,0,$AB$4*SIN(2*PI()*(AF77/$H$2-$AI$51))))</f>
        <v>0</v>
      </c>
    </row>
    <row r="78" spans="27:33" ht="12.75">
      <c r="AA78" s="22">
        <v>37</v>
      </c>
      <c r="AB78" s="30">
        <f>IF(AA78*$AB$38&gt;$H$1,AB77,AA78*$AB$38)</f>
        <v>0</v>
      </c>
      <c r="AC78" s="30">
        <f>IF(AB78&gt;$H$8*$H$2+AB$7*$H$2,0,$AB$4*SIN(2*PI()*(AB78/$H$2-AB$7)))</f>
        <v>0</v>
      </c>
      <c r="AE78" s="22">
        <v>37</v>
      </c>
      <c r="AF78" s="30">
        <f t="shared" si="0"/>
        <v>0</v>
      </c>
      <c r="AG78" s="30">
        <f>IF(AF78&lt;$L$32*$H$4/$H$3,0,IF(AF78&gt;$H$8*$H$2+$AI$51*$H$2,0,$AB$4*SIN(2*PI()*(AF78/$H$2-$AI$51))))</f>
        <v>0</v>
      </c>
    </row>
    <row r="79" spans="27:33" ht="12.75">
      <c r="AA79" s="22">
        <v>38</v>
      </c>
      <c r="AB79" s="30">
        <f>IF(AA79*$AB$38&gt;$H$1,AB78,AA79*$AB$38)</f>
        <v>0</v>
      </c>
      <c r="AC79" s="30">
        <f>IF(AB79&gt;$H$8*$H$2+AB$7*$H$2,0,$AB$4*SIN(2*PI()*(AB79/$H$2-AB$7)))</f>
        <v>0</v>
      </c>
      <c r="AE79" s="22">
        <v>38</v>
      </c>
      <c r="AF79" s="30">
        <f t="shared" si="0"/>
        <v>0</v>
      </c>
      <c r="AG79" s="30">
        <f>IF(AF79&lt;$L$32*$H$4/$H$3,0,IF(AF79&gt;$H$8*$H$2+$AI$51*$H$2,0,$AB$4*SIN(2*PI()*(AF79/$H$2-$AI$51))))</f>
        <v>0</v>
      </c>
    </row>
    <row r="80" spans="27:33" ht="12.75">
      <c r="AA80" s="22">
        <v>39</v>
      </c>
      <c r="AB80" s="30">
        <f>IF(AA80*$AB$38&gt;$H$1,AB79,AA80*$AB$38)</f>
        <v>0</v>
      </c>
      <c r="AC80" s="30">
        <f>IF(AB80&gt;$H$8*$H$2+AB$7*$H$2,0,$AB$4*SIN(2*PI()*(AB80/$H$2-AB$7)))</f>
        <v>0</v>
      </c>
      <c r="AE80" s="22">
        <v>39</v>
      </c>
      <c r="AF80" s="30">
        <f t="shared" si="0"/>
        <v>0</v>
      </c>
      <c r="AG80" s="30">
        <f>IF(AF80&lt;$L$32*$H$4/$H$3,0,IF(AF80&gt;$H$8*$H$2+$AI$51*$H$2,0,$AB$4*SIN(2*PI()*(AF80/$H$2-$AI$51))))</f>
        <v>0</v>
      </c>
    </row>
    <row r="81" spans="27:33" ht="12.75">
      <c r="AA81" s="22">
        <v>40</v>
      </c>
      <c r="AB81" s="30">
        <f>IF(AA81*$AB$38&gt;$H$1,AB80,AA81*$AB$38)</f>
        <v>0</v>
      </c>
      <c r="AC81" s="30">
        <f>IF(AB81&gt;$H$8*$H$2+AB$7*$H$2,0,$AB$4*SIN(2*PI()*(AB81/$H$2-AB$7)))</f>
        <v>0</v>
      </c>
      <c r="AE81" s="22">
        <v>40</v>
      </c>
      <c r="AF81" s="30">
        <f t="shared" si="0"/>
        <v>0</v>
      </c>
      <c r="AG81" s="30">
        <f>IF(AF81&lt;$L$32*$H$4/$H$3,0,IF(AF81&gt;$H$8*$H$2+$AI$51*$H$2,0,$AB$4*SIN(2*PI()*(AF81/$H$2-$AI$51))))</f>
        <v>0</v>
      </c>
    </row>
    <row r="82" spans="27:33" ht="12.75">
      <c r="AA82" s="22">
        <v>41</v>
      </c>
      <c r="AB82" s="30">
        <f>IF(AA82*$AB$38&gt;$H$1,AB81,AA82*$AB$38)</f>
        <v>0</v>
      </c>
      <c r="AC82" s="30">
        <f>IF(AB82&gt;$H$8*$H$2+AB$7*$H$2,0,$AB$4*SIN(2*PI()*(AB82/$H$2-AB$7)))</f>
        <v>0</v>
      </c>
      <c r="AE82" s="22">
        <v>41</v>
      </c>
      <c r="AF82" s="30">
        <f t="shared" si="0"/>
        <v>0</v>
      </c>
      <c r="AG82" s="30">
        <f>IF(AF82&lt;$L$32*$H$4/$H$3,0,IF(AF82&gt;$H$8*$H$2+$AI$51*$H$2,0,$AB$4*SIN(2*PI()*(AF82/$H$2-$AI$51))))</f>
        <v>0</v>
      </c>
    </row>
    <row r="83" spans="27:33" ht="12.75">
      <c r="AA83" s="22">
        <v>42</v>
      </c>
      <c r="AB83" s="30">
        <f>IF(AA83*$AB$38&gt;$H$1,AB82,AA83*$AB$38)</f>
        <v>0</v>
      </c>
      <c r="AC83" s="30">
        <f>IF(AB83&gt;$H$8*$H$2+AB$7*$H$2,0,$AB$4*SIN(2*PI()*(AB83/$H$2-AB$7)))</f>
        <v>0</v>
      </c>
      <c r="AE83" s="22">
        <v>42</v>
      </c>
      <c r="AF83" s="30">
        <f t="shared" si="0"/>
        <v>0</v>
      </c>
      <c r="AG83" s="30">
        <f>IF(AF83&lt;$L$32*$H$4/$H$3,0,IF(AF83&gt;$H$8*$H$2+$AI$51*$H$2,0,$AB$4*SIN(2*PI()*(AF83/$H$2-$AI$51))))</f>
        <v>0</v>
      </c>
    </row>
    <row r="84" spans="27:33" ht="12.75">
      <c r="AA84" s="22">
        <v>43</v>
      </c>
      <c r="AB84" s="30">
        <f>IF(AA84*$AB$38&gt;$H$1,AB83,AA84*$AB$38)</f>
        <v>0</v>
      </c>
      <c r="AC84" s="30">
        <f>IF(AB84&gt;$H$8*$H$2+AB$7*$H$2,0,$AB$4*SIN(2*PI()*(AB84/$H$2-AB$7)))</f>
        <v>0</v>
      </c>
      <c r="AE84" s="22">
        <v>43</v>
      </c>
      <c r="AF84" s="30">
        <f t="shared" si="0"/>
        <v>0</v>
      </c>
      <c r="AG84" s="30">
        <f>IF(AF84&lt;$L$32*$H$4/$H$3,0,IF(AF84&gt;$H$8*$H$2+$AI$51*$H$2,0,$AB$4*SIN(2*PI()*(AF84/$H$2-$AI$51))))</f>
        <v>0</v>
      </c>
    </row>
    <row r="85" spans="27:33" ht="12.75">
      <c r="AA85" s="22">
        <v>44</v>
      </c>
      <c r="AB85" s="30">
        <f>IF(AA85*$AB$38&gt;$H$1,AB84,AA85*$AB$38)</f>
        <v>0</v>
      </c>
      <c r="AC85" s="30">
        <f>IF(AB85&gt;$H$8*$H$2+AB$7*$H$2,0,$AB$4*SIN(2*PI()*(AB85/$H$2-AB$7)))</f>
        <v>0</v>
      </c>
      <c r="AE85" s="22">
        <v>44</v>
      </c>
      <c r="AF85" s="30">
        <f t="shared" si="0"/>
        <v>0</v>
      </c>
      <c r="AG85" s="30">
        <f>IF(AF85&lt;$L$32*$H$4/$H$3,0,IF(AF85&gt;$H$8*$H$2+$AI$51*$H$2,0,$AB$4*SIN(2*PI()*(AF85/$H$2-$AI$51))))</f>
        <v>0</v>
      </c>
    </row>
    <row r="86" spans="27:33" ht="12.75">
      <c r="AA86" s="22">
        <v>45</v>
      </c>
      <c r="AB86" s="30">
        <f>IF(AA86*$AB$38&gt;$H$1,AB85,AA86*$AB$38)</f>
        <v>0</v>
      </c>
      <c r="AC86" s="30">
        <f>IF(AB86&gt;$H$8*$H$2+AB$7*$H$2,0,$AB$4*SIN(2*PI()*(AB86/$H$2-AB$7)))</f>
        <v>0</v>
      </c>
      <c r="AE86" s="22">
        <v>45</v>
      </c>
      <c r="AF86" s="30">
        <f t="shared" si="0"/>
        <v>0</v>
      </c>
      <c r="AG86" s="30">
        <f>IF(AF86&lt;$L$32*$H$4/$H$3,0,IF(AF86&gt;$H$8*$H$2+$AI$51*$H$2,0,$AB$4*SIN(2*PI()*(AF86/$H$2-$AI$51))))</f>
        <v>0</v>
      </c>
    </row>
    <row r="87" spans="27:33" ht="12.75">
      <c r="AA87" s="22">
        <v>46</v>
      </c>
      <c r="AB87" s="30">
        <f>IF(AA87*$AB$38&gt;$H$1,AB86,AA87*$AB$38)</f>
        <v>0</v>
      </c>
      <c r="AC87" s="30">
        <f>IF(AB87&gt;$H$8*$H$2+AB$7*$H$2,0,$AB$4*SIN(2*PI()*(AB87/$H$2-AB$7)))</f>
        <v>0</v>
      </c>
      <c r="AE87" s="22">
        <v>46</v>
      </c>
      <c r="AF87" s="30">
        <f t="shared" si="0"/>
        <v>0</v>
      </c>
      <c r="AG87" s="30">
        <f>IF(AF87&lt;$L$32*$H$4/$H$3,0,IF(AF87&gt;$H$8*$H$2+$AI$51*$H$2,0,$AB$4*SIN(2*PI()*(AF87/$H$2-$AI$51))))</f>
        <v>0</v>
      </c>
    </row>
    <row r="88" spans="27:33" ht="12.75">
      <c r="AA88" s="22">
        <v>47</v>
      </c>
      <c r="AB88" s="30">
        <f>IF(AA88*$AB$38&gt;$H$1,AB87,AA88*$AB$38)</f>
        <v>0</v>
      </c>
      <c r="AC88" s="30">
        <f>IF(AB88&gt;$H$8*$H$2+AB$7*$H$2,0,$AB$4*SIN(2*PI()*(AB88/$H$2-AB$7)))</f>
        <v>0</v>
      </c>
      <c r="AE88" s="22">
        <v>47</v>
      </c>
      <c r="AF88" s="30">
        <f t="shared" si="0"/>
        <v>0</v>
      </c>
      <c r="AG88" s="30">
        <f>IF(AF88&lt;$L$32*$H$4/$H$3,0,IF(AF88&gt;$H$8*$H$2+$AI$51*$H$2,0,$AB$4*SIN(2*PI()*(AF88/$H$2-$AI$51))))</f>
        <v>0</v>
      </c>
    </row>
    <row r="89" spans="27:33" ht="12.75">
      <c r="AA89" s="22">
        <v>48</v>
      </c>
      <c r="AB89" s="30">
        <f>IF(AA89*$AB$38&gt;$H$1,AB88,AA89*$AB$38)</f>
        <v>0</v>
      </c>
      <c r="AC89" s="30">
        <f>IF(AB89&gt;$H$8*$H$2+AB$7*$H$2,0,$AB$4*SIN(2*PI()*(AB89/$H$2-AB$7)))</f>
        <v>0</v>
      </c>
      <c r="AE89" s="22">
        <v>48</v>
      </c>
      <c r="AF89" s="30">
        <f t="shared" si="0"/>
        <v>0</v>
      </c>
      <c r="AG89" s="30">
        <f>IF(AF89&lt;$L$32*$H$4/$H$3,0,IF(AF89&gt;$H$8*$H$2+$AI$51*$H$2,0,$AB$4*SIN(2*PI()*(AF89/$H$2-$AI$51))))</f>
        <v>0</v>
      </c>
    </row>
    <row r="90" spans="27:33" ht="12.75">
      <c r="AA90" s="22">
        <v>49</v>
      </c>
      <c r="AB90" s="30">
        <f>IF(AA90*$AB$38&gt;$H$1,AB89,AA90*$AB$38)</f>
        <v>0</v>
      </c>
      <c r="AC90" s="30">
        <f>IF(AB90&gt;$H$8*$H$2+AB$7*$H$2,0,$AB$4*SIN(2*PI()*(AB90/$H$2-AB$7)))</f>
        <v>0</v>
      </c>
      <c r="AE90" s="22">
        <v>49</v>
      </c>
      <c r="AF90" s="30">
        <f t="shared" si="0"/>
        <v>0</v>
      </c>
      <c r="AG90" s="30">
        <f>IF(AF90&lt;$L$32*$H$4/$H$3,0,IF(AF90&gt;$H$8*$H$2+$AI$51*$H$2,0,$AB$4*SIN(2*PI()*(AF90/$H$2-$AI$51))))</f>
        <v>0</v>
      </c>
    </row>
    <row r="91" spans="27:33" ht="12.75">
      <c r="AA91" s="22">
        <v>50</v>
      </c>
      <c r="AB91" s="30">
        <f>IF(AA91*$AB$38&gt;$H$1,AB90,AA91*$AB$38)</f>
        <v>0</v>
      </c>
      <c r="AC91" s="30">
        <f>IF(AB91&gt;$H$8*$H$2+AB$7*$H$2,0,$AB$4*SIN(2*PI()*(AB91/$H$2-AB$7)))</f>
        <v>0</v>
      </c>
      <c r="AE91" s="22">
        <v>50</v>
      </c>
      <c r="AF91" s="30">
        <f t="shared" si="0"/>
        <v>0</v>
      </c>
      <c r="AG91" s="30">
        <f>IF(AF91&lt;$L$32*$H$4/$H$3,0,IF(AF91&gt;$H$8*$H$2+$AI$51*$H$2,0,$AB$4*SIN(2*PI()*(AF91/$H$2-$AI$51))))</f>
        <v>0</v>
      </c>
    </row>
    <row r="92" spans="27:33" ht="12.75">
      <c r="AA92" s="22">
        <v>51</v>
      </c>
      <c r="AB92" s="30">
        <f>IF(AA92*$AB$38&gt;$H$1,AB91,AA92*$AB$38)</f>
        <v>0</v>
      </c>
      <c r="AC92" s="30">
        <f>IF(AB92&gt;$H$8*$H$2+AB$7*$H$2,0,$AB$4*SIN(2*PI()*(AB92/$H$2-AB$7)))</f>
        <v>0</v>
      </c>
      <c r="AE92" s="22">
        <v>51</v>
      </c>
      <c r="AF92" s="30">
        <f t="shared" si="0"/>
        <v>0</v>
      </c>
      <c r="AG92" s="30">
        <f>IF(AF92&lt;$L$32*$H$4/$H$3,0,IF(AF92&gt;$H$8*$H$2+$AI$51*$H$2,0,$AB$4*SIN(2*PI()*(AF92/$H$2-$AI$51))))</f>
        <v>0</v>
      </c>
    </row>
    <row r="93" spans="27:33" ht="12.75">
      <c r="AA93" s="22">
        <v>52</v>
      </c>
      <c r="AB93" s="30">
        <f>IF(AA93*$AB$38&gt;$H$1,AB92,AA93*$AB$38)</f>
        <v>0</v>
      </c>
      <c r="AC93" s="30">
        <f>IF(AB93&gt;$H$8*$H$2+AB$7*$H$2,0,$AB$4*SIN(2*PI()*(AB93/$H$2-AB$7)))</f>
        <v>0</v>
      </c>
      <c r="AE93" s="22">
        <v>52</v>
      </c>
      <c r="AF93" s="30">
        <f t="shared" si="0"/>
        <v>0</v>
      </c>
      <c r="AG93" s="30">
        <f>IF(AF93&lt;$L$32*$H$4/$H$3,0,IF(AF93&gt;$H$8*$H$2+$AI$51*$H$2,0,$AB$4*SIN(2*PI()*(AF93/$H$2-$AI$51))))</f>
        <v>0</v>
      </c>
    </row>
    <row r="94" spans="27:33" ht="12.75">
      <c r="AA94" s="22">
        <v>53</v>
      </c>
      <c r="AB94" s="30">
        <f>IF(AA94*$AB$38&gt;$H$1,AB93,AA94*$AB$38)</f>
        <v>0</v>
      </c>
      <c r="AC94" s="30">
        <f>IF(AB94&gt;$H$8*$H$2+AB$7*$H$2,0,$AB$4*SIN(2*PI()*(AB94/$H$2-AB$7)))</f>
        <v>0</v>
      </c>
      <c r="AE94" s="22">
        <v>53</v>
      </c>
      <c r="AF94" s="30">
        <f t="shared" si="0"/>
        <v>0</v>
      </c>
      <c r="AG94" s="30">
        <f>IF(AF94&lt;$L$32*$H$4/$H$3,0,IF(AF94&gt;$H$8*$H$2+$AI$51*$H$2,0,$AB$4*SIN(2*PI()*(AF94/$H$2-$AI$51))))</f>
        <v>0</v>
      </c>
    </row>
    <row r="95" spans="27:33" ht="12.75">
      <c r="AA95" s="22">
        <v>54</v>
      </c>
      <c r="AB95" s="30">
        <f>IF(AA95*$AB$38&gt;$H$1,AB94,AA95*$AB$38)</f>
        <v>0</v>
      </c>
      <c r="AC95" s="30">
        <f>IF(AB95&gt;$H$8*$H$2+AB$7*$H$2,0,$AB$4*SIN(2*PI()*(AB95/$H$2-AB$7)))</f>
        <v>0</v>
      </c>
      <c r="AE95" s="22">
        <v>54</v>
      </c>
      <c r="AF95" s="30">
        <f t="shared" si="0"/>
        <v>0</v>
      </c>
      <c r="AG95" s="30">
        <f>IF(AF95&lt;$L$32*$H$4/$H$3,0,IF(AF95&gt;$H$8*$H$2+$AI$51*$H$2,0,$AB$4*SIN(2*PI()*(AF95/$H$2-$AI$51))))</f>
        <v>0</v>
      </c>
    </row>
    <row r="96" spans="27:33" ht="12.75">
      <c r="AA96" s="22">
        <v>55</v>
      </c>
      <c r="AB96" s="30">
        <f>IF(AA96*$AB$38&gt;$H$1,AB95,AA96*$AB$38)</f>
        <v>0</v>
      </c>
      <c r="AC96" s="30">
        <f>IF(AB96&gt;$H$8*$H$2+AB$7*$H$2,0,$AB$4*SIN(2*PI()*(AB96/$H$2-AB$7)))</f>
        <v>0</v>
      </c>
      <c r="AE96" s="22">
        <v>55</v>
      </c>
      <c r="AF96" s="30">
        <f t="shared" si="0"/>
        <v>0</v>
      </c>
      <c r="AG96" s="30">
        <f>IF(AF96&lt;$L$32*$H$4/$H$3,0,IF(AF96&gt;$H$8*$H$2+$AI$51*$H$2,0,$AB$4*SIN(2*PI()*(AF96/$H$2-$AI$51))))</f>
        <v>0</v>
      </c>
    </row>
    <row r="97" spans="27:33" ht="12.75">
      <c r="AA97" s="22">
        <v>56</v>
      </c>
      <c r="AB97" s="30">
        <f>IF(AA97*$AB$38&gt;$H$1,AB96,AA97*$AB$38)</f>
        <v>0</v>
      </c>
      <c r="AC97" s="30">
        <f>IF(AB97&gt;$H$8*$H$2+AB$7*$H$2,0,$AB$4*SIN(2*PI()*(AB97/$H$2-AB$7)))</f>
        <v>0</v>
      </c>
      <c r="AE97" s="22">
        <v>56</v>
      </c>
      <c r="AF97" s="30">
        <f t="shared" si="0"/>
        <v>0</v>
      </c>
      <c r="AG97" s="30">
        <f>IF(AF97&lt;$L$32*$H$4/$H$3,0,IF(AF97&gt;$H$8*$H$2+$AI$51*$H$2,0,$AB$4*SIN(2*PI()*(AF97/$H$2-$AI$51))))</f>
        <v>0</v>
      </c>
    </row>
    <row r="98" spans="27:33" ht="12.75">
      <c r="AA98" s="22">
        <v>57</v>
      </c>
      <c r="AB98" s="30">
        <f>IF(AA98*$AB$38&gt;$H$1,AB97,AA98*$AB$38)</f>
        <v>0</v>
      </c>
      <c r="AC98" s="30">
        <f>IF(AB98&gt;$H$8*$H$2+AB$7*$H$2,0,$AB$4*SIN(2*PI()*(AB98/$H$2-AB$7)))</f>
        <v>0</v>
      </c>
      <c r="AE98" s="22">
        <v>57</v>
      </c>
      <c r="AF98" s="30">
        <f t="shared" si="0"/>
        <v>0</v>
      </c>
      <c r="AG98" s="30">
        <f>IF(AF98&lt;$L$32*$H$4/$H$3,0,IF(AF98&gt;$H$8*$H$2+$AI$51*$H$2,0,$AB$4*SIN(2*PI()*(AF98/$H$2-$AI$51))))</f>
        <v>0</v>
      </c>
    </row>
    <row r="99" spans="27:33" ht="12.75">
      <c r="AA99" s="22">
        <v>58</v>
      </c>
      <c r="AB99" s="30">
        <f>IF(AA99*$AB$38&gt;$H$1,AB98,AA99*$AB$38)</f>
        <v>0</v>
      </c>
      <c r="AC99" s="30">
        <f>IF(AB99&gt;$H$8*$H$2+AB$7*$H$2,0,$AB$4*SIN(2*PI()*(AB99/$H$2-AB$7)))</f>
        <v>0</v>
      </c>
      <c r="AE99" s="22">
        <v>58</v>
      </c>
      <c r="AF99" s="30">
        <f t="shared" si="0"/>
        <v>0</v>
      </c>
      <c r="AG99" s="30">
        <f>IF(AF99&lt;$L$32*$H$4/$H$3,0,IF(AF99&gt;$H$8*$H$2+$AI$51*$H$2,0,$AB$4*SIN(2*PI()*(AF99/$H$2-$AI$51))))</f>
        <v>0</v>
      </c>
    </row>
    <row r="100" spans="27:33" ht="12.75">
      <c r="AA100" s="22">
        <v>59</v>
      </c>
      <c r="AB100" s="30">
        <f>IF(AA100*$AB$38&gt;$H$1,AB99,AA100*$AB$38)</f>
        <v>0</v>
      </c>
      <c r="AC100" s="30">
        <f>IF(AB100&gt;$H$8*$H$2+AB$7*$H$2,0,$AB$4*SIN(2*PI()*(AB100/$H$2-AB$7)))</f>
        <v>0</v>
      </c>
      <c r="AE100" s="22">
        <v>59</v>
      </c>
      <c r="AF100" s="30">
        <f t="shared" si="0"/>
        <v>0</v>
      </c>
      <c r="AG100" s="30">
        <f>IF(AF100&lt;$L$32*$H$4/$H$3,0,IF(AF100&gt;$H$8*$H$2+$AI$51*$H$2,0,$AB$4*SIN(2*PI()*(AF100/$H$2-$AI$51))))</f>
        <v>0</v>
      </c>
    </row>
    <row r="101" spans="27:33" ht="12.75">
      <c r="AA101" s="22">
        <v>60</v>
      </c>
      <c r="AB101" s="30">
        <f>IF(AA101*$AB$38&gt;$H$1,AB100,AA101*$AB$38)</f>
        <v>0</v>
      </c>
      <c r="AC101" s="30">
        <f>IF(AB101&gt;$H$8*$H$2+AB$7*$H$2,0,$AB$4*SIN(2*PI()*(AB101/$H$2-AB$7)))</f>
        <v>0</v>
      </c>
      <c r="AE101" s="22">
        <v>60</v>
      </c>
      <c r="AF101" s="30">
        <f t="shared" si="0"/>
        <v>0</v>
      </c>
      <c r="AG101" s="30">
        <f>IF(AF101&lt;$L$32*$H$4/$H$3,0,IF(AF101&gt;$H$8*$H$2+$AI$51*$H$2,0,$AB$4*SIN(2*PI()*(AF101/$H$2-$AI$51))))</f>
        <v>0</v>
      </c>
    </row>
    <row r="102" spans="27:33" ht="12.75">
      <c r="AA102" s="22">
        <v>61</v>
      </c>
      <c r="AB102" s="30">
        <f>IF(AA102*$AB$38&gt;$H$1,AB101,AA102*$AB$38)</f>
        <v>0</v>
      </c>
      <c r="AC102" s="30">
        <f>IF(AB102&gt;$H$8*$H$2+AB$7*$H$2,0,$AB$4*SIN(2*PI()*(AB102/$H$2-AB$7)))</f>
        <v>0</v>
      </c>
      <c r="AE102" s="22">
        <v>61</v>
      </c>
      <c r="AF102" s="30">
        <f t="shared" si="0"/>
        <v>0</v>
      </c>
      <c r="AG102" s="30">
        <f>IF(AF102&lt;$L$32*$H$4/$H$3,0,IF(AF102&gt;$H$8*$H$2+$AI$51*$H$2,0,$AB$4*SIN(2*PI()*(AF102/$H$2-$AI$51))))</f>
        <v>0</v>
      </c>
    </row>
    <row r="103" spans="27:33" ht="12.75">
      <c r="AA103" s="22">
        <v>62</v>
      </c>
      <c r="AB103" s="30">
        <f>IF(AA103*$AB$38&gt;$H$1,AB102,AA103*$AB$38)</f>
        <v>0</v>
      </c>
      <c r="AC103" s="30">
        <f>IF(AB103&gt;$H$8*$H$2+AB$7*$H$2,0,$AB$4*SIN(2*PI()*(AB103/$H$2-AB$7)))</f>
        <v>0</v>
      </c>
      <c r="AE103" s="22">
        <v>62</v>
      </c>
      <c r="AF103" s="30">
        <f t="shared" si="0"/>
        <v>0</v>
      </c>
      <c r="AG103" s="30">
        <f>IF(AF103&lt;$L$32*$H$4/$H$3,0,IF(AF103&gt;$H$8*$H$2+$AI$51*$H$2,0,$AB$4*SIN(2*PI()*(AF103/$H$2-$AI$51))))</f>
        <v>0</v>
      </c>
    </row>
    <row r="104" spans="27:33" ht="12.75">
      <c r="AA104" s="22">
        <v>63</v>
      </c>
      <c r="AB104" s="30">
        <f>IF(AA104*$AB$38&gt;$H$1,AB103,AA104*$AB$38)</f>
        <v>0</v>
      </c>
      <c r="AC104" s="30">
        <f>IF(AB104&gt;$H$8*$H$2+AB$7*$H$2,0,$AB$4*SIN(2*PI()*(AB104/$H$2-AB$7)))</f>
        <v>0</v>
      </c>
      <c r="AE104" s="22">
        <v>63</v>
      </c>
      <c r="AF104" s="30">
        <f t="shared" si="0"/>
        <v>0</v>
      </c>
      <c r="AG104" s="30">
        <f>IF(AF104&lt;$L$32*$H$4/$H$3,0,IF(AF104&gt;$H$8*$H$2+$AI$51*$H$2,0,$AB$4*SIN(2*PI()*(AF104/$H$2-$AI$51))))</f>
        <v>0</v>
      </c>
    </row>
    <row r="105" spans="27:33" ht="12.75">
      <c r="AA105" s="22">
        <v>64</v>
      </c>
      <c r="AB105" s="30">
        <f>IF(AA105*$AB$38&gt;$H$1,AB104,AA105*$AB$38)</f>
        <v>0</v>
      </c>
      <c r="AC105" s="30">
        <f>IF(AB105&gt;$H$8*$H$2+AB$7*$H$2,0,$AB$4*SIN(2*PI()*(AB105/$H$2-AB$7)))</f>
        <v>0</v>
      </c>
      <c r="AE105" s="22">
        <v>64</v>
      </c>
      <c r="AF105" s="30">
        <f t="shared" si="0"/>
        <v>0</v>
      </c>
      <c r="AG105" s="30">
        <f>IF(AF105&lt;$L$32*$H$4/$H$3,0,IF(AF105&gt;$H$8*$H$2+$AI$51*$H$2,0,$AB$4*SIN(2*PI()*(AF105/$H$2-$AI$51))))</f>
        <v>0</v>
      </c>
    </row>
    <row r="106" spans="27:33" ht="12.75">
      <c r="AA106" s="22">
        <v>65</v>
      </c>
      <c r="AB106" s="30">
        <f>IF(AA106*$AB$38&gt;$H$1,AB105,AA106*$AB$38)</f>
        <v>0</v>
      </c>
      <c r="AC106" s="30">
        <f>IF(AB106&gt;$H$8*$H$2+AB$7*$H$2,0,$AB$4*SIN(2*PI()*(AB106/$H$2-AB$7)))</f>
        <v>0</v>
      </c>
      <c r="AE106" s="22">
        <v>65</v>
      </c>
      <c r="AF106" s="30">
        <f aca="true" t="shared" si="1" ref="AF106:AF141">AB106</f>
        <v>0</v>
      </c>
      <c r="AG106" s="30">
        <f>IF(AF106&lt;$L$32*$H$4/$H$3,0,IF(AF106&gt;$H$8*$H$2+$AI$51*$H$2,0,$AB$4*SIN(2*PI()*(AF106/$H$2-$AI$51))))</f>
        <v>0</v>
      </c>
    </row>
    <row r="107" spans="27:33" ht="12.75">
      <c r="AA107" s="22">
        <v>66</v>
      </c>
      <c r="AB107" s="30">
        <f>IF(AA107*$AB$38&gt;$H$1,AB106,AA107*$AB$38)</f>
        <v>0</v>
      </c>
      <c r="AC107" s="30">
        <f>IF(AB107&gt;$H$8*$H$2+AB$7*$H$2,0,$AB$4*SIN(2*PI()*(AB107/$H$2-AB$7)))</f>
        <v>0</v>
      </c>
      <c r="AE107" s="22">
        <v>66</v>
      </c>
      <c r="AF107" s="30">
        <f t="shared" si="1"/>
        <v>0</v>
      </c>
      <c r="AG107" s="30">
        <f>IF(AF107&lt;$L$32*$H$4/$H$3,0,IF(AF107&gt;$H$8*$H$2+$AI$51*$H$2,0,$AB$4*SIN(2*PI()*(AF107/$H$2-$AI$51))))</f>
        <v>0</v>
      </c>
    </row>
    <row r="108" spans="27:33" ht="12.75">
      <c r="AA108" s="22">
        <v>67</v>
      </c>
      <c r="AB108" s="30">
        <f>IF(AA108*$AB$38&gt;$H$1,AB107,AA108*$AB$38)</f>
        <v>0</v>
      </c>
      <c r="AC108" s="30">
        <f>IF(AB108&gt;$H$8*$H$2+AB$7*$H$2,0,$AB$4*SIN(2*PI()*(AB108/$H$2-AB$7)))</f>
        <v>0</v>
      </c>
      <c r="AE108" s="22">
        <v>67</v>
      </c>
      <c r="AF108" s="30">
        <f t="shared" si="1"/>
        <v>0</v>
      </c>
      <c r="AG108" s="30">
        <f>IF(AF108&lt;$L$32*$H$4/$H$3,0,IF(AF108&gt;$H$8*$H$2+$AI$51*$H$2,0,$AB$4*SIN(2*PI()*(AF108/$H$2-$AI$51))))</f>
        <v>0</v>
      </c>
    </row>
    <row r="109" spans="27:33" ht="12.75">
      <c r="AA109" s="22">
        <v>68</v>
      </c>
      <c r="AB109" s="30">
        <f>IF(AA109*$AB$38&gt;$H$1,AB108,AA109*$AB$38)</f>
        <v>0</v>
      </c>
      <c r="AC109" s="30">
        <f>IF(AB109&gt;$H$8*$H$2+AB$7*$H$2,0,$AB$4*SIN(2*PI()*(AB109/$H$2-AB$7)))</f>
        <v>0</v>
      </c>
      <c r="AE109" s="22">
        <v>68</v>
      </c>
      <c r="AF109" s="30">
        <f t="shared" si="1"/>
        <v>0</v>
      </c>
      <c r="AG109" s="30">
        <f>IF(AF109&lt;$L$32*$H$4/$H$3,0,IF(AF109&gt;$H$8*$H$2+$AI$51*$H$2,0,$AB$4*SIN(2*PI()*(AF109/$H$2-$AI$51))))</f>
        <v>0</v>
      </c>
    </row>
    <row r="110" spans="27:33" ht="12.75">
      <c r="AA110" s="22">
        <v>69</v>
      </c>
      <c r="AB110" s="30">
        <f>IF(AA110*$AB$38&gt;$H$1,AB109,AA110*$AB$38)</f>
        <v>0</v>
      </c>
      <c r="AC110" s="30">
        <f>IF(AB110&gt;$H$8*$H$2+AB$7*$H$2,0,$AB$4*SIN(2*PI()*(AB110/$H$2-AB$7)))</f>
        <v>0</v>
      </c>
      <c r="AE110" s="22">
        <v>69</v>
      </c>
      <c r="AF110" s="30">
        <f t="shared" si="1"/>
        <v>0</v>
      </c>
      <c r="AG110" s="30">
        <f>IF(AF110&lt;$L$32*$H$4/$H$3,0,IF(AF110&gt;$H$8*$H$2+$AI$51*$H$2,0,$AB$4*SIN(2*PI()*(AF110/$H$2-$AI$51))))</f>
        <v>0</v>
      </c>
    </row>
    <row r="111" spans="27:33" ht="12.75">
      <c r="AA111" s="22">
        <v>70</v>
      </c>
      <c r="AB111" s="30">
        <f>IF(AA111*$AB$38&gt;$H$1,AB110,AA111*$AB$38)</f>
        <v>0</v>
      </c>
      <c r="AC111" s="30">
        <f>IF(AB111&gt;$H$8*$H$2+AB$7*$H$2,0,$AB$4*SIN(2*PI()*(AB111/$H$2-AB$7)))</f>
        <v>0</v>
      </c>
      <c r="AE111" s="22">
        <v>70</v>
      </c>
      <c r="AF111" s="30">
        <f t="shared" si="1"/>
        <v>0</v>
      </c>
      <c r="AG111" s="30">
        <f>IF(AF111&lt;$L$32*$H$4/$H$3,0,IF(AF111&gt;$H$8*$H$2+$AI$51*$H$2,0,$AB$4*SIN(2*PI()*(AF111/$H$2-$AI$51))))</f>
        <v>0</v>
      </c>
    </row>
    <row r="112" spans="27:33" ht="12.75">
      <c r="AA112" s="22">
        <v>71</v>
      </c>
      <c r="AB112" s="30">
        <f>IF(AA112*$AB$38&gt;$H$1,AB111,AA112*$AB$38)</f>
        <v>0</v>
      </c>
      <c r="AC112" s="30">
        <f>IF(AB112&gt;$H$8*$H$2+AB$7*$H$2,0,$AB$4*SIN(2*PI()*(AB112/$H$2-AB$7)))</f>
        <v>0</v>
      </c>
      <c r="AE112" s="22">
        <v>71</v>
      </c>
      <c r="AF112" s="30">
        <f t="shared" si="1"/>
        <v>0</v>
      </c>
      <c r="AG112" s="30">
        <f>IF(AF112&lt;$L$32*$H$4/$H$3,0,IF(AF112&gt;$H$8*$H$2+$AI$51*$H$2,0,$AB$4*SIN(2*PI()*(AF112/$H$2-$AI$51))))</f>
        <v>0</v>
      </c>
    </row>
    <row r="113" spans="27:33" ht="12.75">
      <c r="AA113" s="22">
        <v>72</v>
      </c>
      <c r="AB113" s="30">
        <f>IF(AA113*$AB$38&gt;$H$1,AB112,AA113*$AB$38)</f>
        <v>0</v>
      </c>
      <c r="AC113" s="30">
        <f>IF(AB113&gt;$H$8*$H$2+AB$7*$H$2,0,$AB$4*SIN(2*PI()*(AB113/$H$2-AB$7)))</f>
        <v>0</v>
      </c>
      <c r="AE113" s="22">
        <v>72</v>
      </c>
      <c r="AF113" s="30">
        <f t="shared" si="1"/>
        <v>0</v>
      </c>
      <c r="AG113" s="30">
        <f>IF(AF113&lt;$L$32*$H$4/$H$3,0,IF(AF113&gt;$H$8*$H$2+$AI$51*$H$2,0,$AB$4*SIN(2*PI()*(AF113/$H$2-$AI$51))))</f>
        <v>0</v>
      </c>
    </row>
    <row r="114" spans="27:33" ht="12.75">
      <c r="AA114" s="22">
        <v>73</v>
      </c>
      <c r="AB114" s="30">
        <f>IF(AA114*$AB$38&gt;$H$1,AB113,AA114*$AB$38)</f>
        <v>0</v>
      </c>
      <c r="AC114" s="30">
        <f>IF(AB114&gt;$H$8*$H$2+AB$7*$H$2,0,$AB$4*SIN(2*PI()*(AB114/$H$2-AB$7)))</f>
        <v>0</v>
      </c>
      <c r="AE114" s="22">
        <v>73</v>
      </c>
      <c r="AF114" s="30">
        <f t="shared" si="1"/>
        <v>0</v>
      </c>
      <c r="AG114" s="30">
        <f>IF(AF114&lt;$L$32*$H$4/$H$3,0,IF(AF114&gt;$H$8*$H$2+$AI$51*$H$2,0,$AB$4*SIN(2*PI()*(AF114/$H$2-$AI$51))))</f>
        <v>0</v>
      </c>
    </row>
    <row r="115" spans="27:33" ht="12.75">
      <c r="AA115" s="22">
        <v>74</v>
      </c>
      <c r="AB115" s="30">
        <f>IF(AA115*$AB$38&gt;$H$1,AB114,AA115*$AB$38)</f>
        <v>0</v>
      </c>
      <c r="AC115" s="30">
        <f>IF(AB115&gt;$H$8*$H$2+AB$7*$H$2,0,$AB$4*SIN(2*PI()*(AB115/$H$2-AB$7)))</f>
        <v>0</v>
      </c>
      <c r="AE115" s="22">
        <v>74</v>
      </c>
      <c r="AF115" s="30">
        <f t="shared" si="1"/>
        <v>0</v>
      </c>
      <c r="AG115" s="30">
        <f>IF(AF115&lt;$L$32*$H$4/$H$3,0,IF(AF115&gt;$H$8*$H$2+$AI$51*$H$2,0,$AB$4*SIN(2*PI()*(AF115/$H$2-$AI$51))))</f>
        <v>0</v>
      </c>
    </row>
    <row r="116" spans="27:33" ht="12.75">
      <c r="AA116" s="22">
        <v>75</v>
      </c>
      <c r="AB116" s="30">
        <f>IF(AA116*$AB$38&gt;$H$1,AB115,AA116*$AB$38)</f>
        <v>0</v>
      </c>
      <c r="AC116" s="30">
        <f>IF(AB116&gt;$H$8*$H$2+AB$7*$H$2,0,$AB$4*SIN(2*PI()*(AB116/$H$2-AB$7)))</f>
        <v>0</v>
      </c>
      <c r="AE116" s="22">
        <v>75</v>
      </c>
      <c r="AF116" s="30">
        <f t="shared" si="1"/>
        <v>0</v>
      </c>
      <c r="AG116" s="30">
        <f>IF(AF116&lt;$L$32*$H$4/$H$3,0,IF(AF116&gt;$H$8*$H$2+$AI$51*$H$2,0,$AB$4*SIN(2*PI()*(AF116/$H$2-$AI$51))))</f>
        <v>0</v>
      </c>
    </row>
    <row r="117" spans="27:33" ht="12.75">
      <c r="AA117" s="22">
        <v>76</v>
      </c>
      <c r="AB117" s="30">
        <f>IF(AA117*$AB$38&gt;$H$1,AB116,AA117*$AB$38)</f>
        <v>0</v>
      </c>
      <c r="AC117" s="30">
        <f>IF(AB117&gt;$H$8*$H$2+AB$7*$H$2,0,$AB$4*SIN(2*PI()*(AB117/$H$2-AB$7)))</f>
        <v>0</v>
      </c>
      <c r="AE117" s="22">
        <v>76</v>
      </c>
      <c r="AF117" s="30">
        <f t="shared" si="1"/>
        <v>0</v>
      </c>
      <c r="AG117" s="30">
        <f>IF(AF117&lt;$L$32*$H$4/$H$3,0,IF(AF117&gt;$H$8*$H$2+$AI$51*$H$2,0,$AB$4*SIN(2*PI()*(AF117/$H$2-$AI$51))))</f>
        <v>0</v>
      </c>
    </row>
    <row r="118" spans="27:33" ht="12.75">
      <c r="AA118" s="22">
        <v>77</v>
      </c>
      <c r="AB118" s="30">
        <f>IF(AA118*$AB$38&gt;$H$1,AB117,AA118*$AB$38)</f>
        <v>0</v>
      </c>
      <c r="AC118" s="30">
        <f>IF(AB118&gt;$H$8*$H$2+AB$7*$H$2,0,$AB$4*SIN(2*PI()*(AB118/$H$2-AB$7)))</f>
        <v>0</v>
      </c>
      <c r="AE118" s="22">
        <v>77</v>
      </c>
      <c r="AF118" s="30">
        <f t="shared" si="1"/>
        <v>0</v>
      </c>
      <c r="AG118" s="30">
        <f>IF(AF118&lt;$L$32*$H$4/$H$3,0,IF(AF118&gt;$H$8*$H$2+$AI$51*$H$2,0,$AB$4*SIN(2*PI()*(AF118/$H$2-$AI$51))))</f>
        <v>0</v>
      </c>
    </row>
    <row r="119" spans="27:33" ht="12.75">
      <c r="AA119" s="22">
        <v>78</v>
      </c>
      <c r="AB119" s="30">
        <f>IF(AA119*$AB$38&gt;$H$1,AB118,AA119*$AB$38)</f>
        <v>0</v>
      </c>
      <c r="AC119" s="30">
        <f>IF(AB119&gt;$H$8*$H$2+AB$7*$H$2,0,$AB$4*SIN(2*PI()*(AB119/$H$2-AB$7)))</f>
        <v>0</v>
      </c>
      <c r="AE119" s="22">
        <v>78</v>
      </c>
      <c r="AF119" s="30">
        <f t="shared" si="1"/>
        <v>0</v>
      </c>
      <c r="AG119" s="30">
        <f>IF(AF119&lt;$L$32*$H$4/$H$3,0,IF(AF119&gt;$H$8*$H$2+$AI$51*$H$2,0,$AB$4*SIN(2*PI()*(AF119/$H$2-$AI$51))))</f>
        <v>0</v>
      </c>
    </row>
    <row r="120" spans="27:33" ht="12.75">
      <c r="AA120" s="22">
        <v>79</v>
      </c>
      <c r="AB120" s="30">
        <f>IF(AA120*$AB$38&gt;$H$1,AB119,AA120*$AB$38)</f>
        <v>0</v>
      </c>
      <c r="AC120" s="30">
        <f>IF(AB120&gt;$H$8*$H$2+AB$7*$H$2,0,$AB$4*SIN(2*PI()*(AB120/$H$2-AB$7)))</f>
        <v>0</v>
      </c>
      <c r="AE120" s="22">
        <v>79</v>
      </c>
      <c r="AF120" s="30">
        <f t="shared" si="1"/>
        <v>0</v>
      </c>
      <c r="AG120" s="30">
        <f>IF(AF120&lt;$L$32*$H$4/$H$3,0,IF(AF120&gt;$H$8*$H$2+$AI$51*$H$2,0,$AB$4*SIN(2*PI()*(AF120/$H$2-$AI$51))))</f>
        <v>0</v>
      </c>
    </row>
    <row r="121" spans="27:33" ht="12.75">
      <c r="AA121" s="22">
        <v>80</v>
      </c>
      <c r="AB121" s="30">
        <f>IF(AA121*$AB$38&gt;$H$1,AB120,AA121*$AB$38)</f>
        <v>0</v>
      </c>
      <c r="AC121" s="30">
        <f>IF(AB121&gt;$H$8*$H$2+AB$7*$H$2,0,$AB$4*SIN(2*PI()*(AB121/$H$2-AB$7)))</f>
        <v>0</v>
      </c>
      <c r="AE121" s="22">
        <v>80</v>
      </c>
      <c r="AF121" s="30">
        <f t="shared" si="1"/>
        <v>0</v>
      </c>
      <c r="AG121" s="30">
        <f>IF(AF121&lt;$L$32*$H$4/$H$3,0,IF(AF121&gt;$H$8*$H$2+$AI$51*$H$2,0,$AB$4*SIN(2*PI()*(AF121/$H$2-$AI$51))))</f>
        <v>0</v>
      </c>
    </row>
    <row r="122" spans="27:33" ht="12.75">
      <c r="AA122" s="22">
        <v>81</v>
      </c>
      <c r="AB122" s="30">
        <f>IF(AA122*$AB$38&gt;$H$1,AB121,AA122*$AB$38)</f>
        <v>0</v>
      </c>
      <c r="AC122" s="30">
        <f>IF(AB122&gt;$H$8*$H$2+AB$7*$H$2,0,$AB$4*SIN(2*PI()*(AB122/$H$2-AB$7)))</f>
        <v>0</v>
      </c>
      <c r="AE122" s="22">
        <v>81</v>
      </c>
      <c r="AF122" s="30">
        <f t="shared" si="1"/>
        <v>0</v>
      </c>
      <c r="AG122" s="30">
        <f>IF(AF122&lt;$L$32*$H$4/$H$3,0,IF(AF122&gt;$H$8*$H$2+$AI$51*$H$2,0,$AB$4*SIN(2*PI()*(AF122/$H$2-$AI$51))))</f>
        <v>0</v>
      </c>
    </row>
    <row r="123" spans="27:33" ht="12.75">
      <c r="AA123" s="22">
        <v>82</v>
      </c>
      <c r="AB123" s="30">
        <f>IF(AA123*$AB$38&gt;$H$1,AB122,AA123*$AB$38)</f>
        <v>0</v>
      </c>
      <c r="AC123" s="30">
        <f>IF(AB123&gt;$H$8*$H$2+AB$7*$H$2,0,$AB$4*SIN(2*PI()*(AB123/$H$2-AB$7)))</f>
        <v>0</v>
      </c>
      <c r="AE123" s="22">
        <v>82</v>
      </c>
      <c r="AF123" s="30">
        <f t="shared" si="1"/>
        <v>0</v>
      </c>
      <c r="AG123" s="30">
        <f>IF(AF123&lt;$L$32*$H$4/$H$3,0,IF(AF123&gt;$H$8*$H$2+$AI$51*$H$2,0,$AB$4*SIN(2*PI()*(AF123/$H$2-$AI$51))))</f>
        <v>0</v>
      </c>
    </row>
    <row r="124" spans="27:33" ht="12.75">
      <c r="AA124" s="22">
        <v>83</v>
      </c>
      <c r="AB124" s="30">
        <f>IF(AA124*$AB$38&gt;$H$1,AB123,AA124*$AB$38)</f>
        <v>0</v>
      </c>
      <c r="AC124" s="30">
        <f>IF(AB124&gt;$H$8*$H$2+AB$7*$H$2,0,$AB$4*SIN(2*PI()*(AB124/$H$2-AB$7)))</f>
        <v>0</v>
      </c>
      <c r="AE124" s="22">
        <v>83</v>
      </c>
      <c r="AF124" s="30">
        <f t="shared" si="1"/>
        <v>0</v>
      </c>
      <c r="AG124" s="30">
        <f>IF(AF124&lt;$L$32*$H$4/$H$3,0,IF(AF124&gt;$H$8*$H$2+$AI$51*$H$2,0,$AB$4*SIN(2*PI()*(AF124/$H$2-$AI$51))))</f>
        <v>0</v>
      </c>
    </row>
    <row r="125" spans="27:33" ht="12.75">
      <c r="AA125" s="22">
        <v>84</v>
      </c>
      <c r="AB125" s="30">
        <f>IF(AA125*$AB$38&gt;$H$1,AB124,AA125*$AB$38)</f>
        <v>0</v>
      </c>
      <c r="AC125" s="30">
        <f>IF(AB125&gt;$H$8*$H$2+AB$7*$H$2,0,$AB$4*SIN(2*PI()*(AB125/$H$2-AB$7)))</f>
        <v>0</v>
      </c>
      <c r="AE125" s="22">
        <v>84</v>
      </c>
      <c r="AF125" s="30">
        <f t="shared" si="1"/>
        <v>0</v>
      </c>
      <c r="AG125" s="30">
        <f>IF(AF125&lt;$L$32*$H$4/$H$3,0,IF(AF125&gt;$H$8*$H$2+$AI$51*$H$2,0,$AB$4*SIN(2*PI()*(AF125/$H$2-$AI$51))))</f>
        <v>0</v>
      </c>
    </row>
    <row r="126" spans="27:33" ht="12.75">
      <c r="AA126" s="22">
        <v>85</v>
      </c>
      <c r="AB126" s="30">
        <f>IF(AA126*$AB$38&gt;$H$1,AB125,AA126*$AB$38)</f>
        <v>0</v>
      </c>
      <c r="AC126" s="30">
        <f>IF(AB126&gt;$H$8*$H$2+AB$7*$H$2,0,$AB$4*SIN(2*PI()*(AB126/$H$2-AB$7)))</f>
        <v>0</v>
      </c>
      <c r="AE126" s="22">
        <v>85</v>
      </c>
      <c r="AF126" s="30">
        <f t="shared" si="1"/>
        <v>0</v>
      </c>
      <c r="AG126" s="30">
        <f>IF(AF126&lt;$L$32*$H$4/$H$3,0,IF(AF126&gt;$H$8*$H$2+$AI$51*$H$2,0,$AB$4*SIN(2*PI()*(AF126/$H$2-$AI$51))))</f>
        <v>0</v>
      </c>
    </row>
    <row r="127" spans="27:33" ht="12.75">
      <c r="AA127" s="22">
        <v>86</v>
      </c>
      <c r="AB127" s="30">
        <f>IF(AA127*$AB$38&gt;$H$1,AB126,AA127*$AB$38)</f>
        <v>0</v>
      </c>
      <c r="AC127" s="30">
        <f>IF(AB127&gt;$H$8*$H$2+AB$7*$H$2,0,$AB$4*SIN(2*PI()*(AB127/$H$2-AB$7)))</f>
        <v>0</v>
      </c>
      <c r="AE127" s="22">
        <v>86</v>
      </c>
      <c r="AF127" s="30">
        <f t="shared" si="1"/>
        <v>0</v>
      </c>
      <c r="AG127" s="30">
        <f>IF(AF127&lt;$L$32*$H$4/$H$3,0,IF(AF127&gt;$H$8*$H$2+$AI$51*$H$2,0,$AB$4*SIN(2*PI()*(AF127/$H$2-$AI$51))))</f>
        <v>0</v>
      </c>
    </row>
    <row r="128" spans="27:33" ht="12.75">
      <c r="AA128" s="22">
        <v>87</v>
      </c>
      <c r="AB128" s="30">
        <f>IF(AA128*$AB$38&gt;$H$1,AB127,AA128*$AB$38)</f>
        <v>0</v>
      </c>
      <c r="AC128" s="30">
        <f>IF(AB128&gt;$H$8*$H$2+AB$7*$H$2,0,$AB$4*SIN(2*PI()*(AB128/$H$2-AB$7)))</f>
        <v>0</v>
      </c>
      <c r="AE128" s="22">
        <v>87</v>
      </c>
      <c r="AF128" s="30">
        <f t="shared" si="1"/>
        <v>0</v>
      </c>
      <c r="AG128" s="30">
        <f>IF(AF128&lt;$L$32*$H$4/$H$3,0,IF(AF128&gt;$H$8*$H$2+$AI$51*$H$2,0,$AB$4*SIN(2*PI()*(AF128/$H$2-$AI$51))))</f>
        <v>0</v>
      </c>
    </row>
    <row r="129" spans="27:33" ht="12.75">
      <c r="AA129" s="22">
        <v>88</v>
      </c>
      <c r="AB129" s="30">
        <f>IF(AA129*$AB$38&gt;$H$1,AB128,AA129*$AB$38)</f>
        <v>0</v>
      </c>
      <c r="AC129" s="30">
        <f>IF(AB129&gt;$H$8*$H$2+AB$7*$H$2,0,$AB$4*SIN(2*PI()*(AB129/$H$2-AB$7)))</f>
        <v>0</v>
      </c>
      <c r="AE129" s="22">
        <v>88</v>
      </c>
      <c r="AF129" s="30">
        <f t="shared" si="1"/>
        <v>0</v>
      </c>
      <c r="AG129" s="30">
        <f>IF(AF129&lt;$L$32*$H$4/$H$3,0,IF(AF129&gt;$H$8*$H$2+$AI$51*$H$2,0,$AB$4*SIN(2*PI()*(AF129/$H$2-$AI$51))))</f>
        <v>0</v>
      </c>
    </row>
    <row r="130" spans="27:33" ht="12.75">
      <c r="AA130" s="22">
        <v>89</v>
      </c>
      <c r="AB130" s="30">
        <f>IF(AA130*$AB$38&gt;$H$1,AB129,AA130*$AB$38)</f>
        <v>0</v>
      </c>
      <c r="AC130" s="30">
        <f>IF(AB130&gt;$H$8*$H$2+AB$7*$H$2,0,$AB$4*SIN(2*PI()*(AB130/$H$2-AB$7)))</f>
        <v>0</v>
      </c>
      <c r="AE130" s="22">
        <v>89</v>
      </c>
      <c r="AF130" s="30">
        <f t="shared" si="1"/>
        <v>0</v>
      </c>
      <c r="AG130" s="30">
        <f>IF(AF130&lt;$L$32*$H$4/$H$3,0,IF(AF130&gt;$H$8*$H$2+$AI$51*$H$2,0,$AB$4*SIN(2*PI()*(AF130/$H$2-$AI$51))))</f>
        <v>0</v>
      </c>
    </row>
    <row r="131" spans="27:33" ht="12.75">
      <c r="AA131" s="22">
        <v>90</v>
      </c>
      <c r="AB131" s="30">
        <f>IF(AA131*$AB$38&gt;$H$1,AB130,AA131*$AB$38)</f>
        <v>0</v>
      </c>
      <c r="AC131" s="30">
        <f>IF(AB131&gt;$H$8*$H$2+AB$7*$H$2,0,$AB$4*SIN(2*PI()*(AB131/$H$2-AB$7)))</f>
        <v>0</v>
      </c>
      <c r="AE131" s="22">
        <v>90</v>
      </c>
      <c r="AF131" s="30">
        <f t="shared" si="1"/>
        <v>0</v>
      </c>
      <c r="AG131" s="30">
        <f>IF(AF131&lt;$L$32*$H$4/$H$3,0,IF(AF131&gt;$H$8*$H$2+$AI$51*$H$2,0,$AB$4*SIN(2*PI()*(AF131/$H$2-$AI$51))))</f>
        <v>0</v>
      </c>
    </row>
    <row r="132" spans="27:33" ht="12.75">
      <c r="AA132" s="22">
        <v>91</v>
      </c>
      <c r="AB132" s="30">
        <f>IF(AA132*$AB$38&gt;$H$1,AB131,AA132*$AB$38)</f>
        <v>0</v>
      </c>
      <c r="AC132" s="30">
        <f>IF(AB132&gt;$H$8*$H$2+AB$7*$H$2,0,$AB$4*SIN(2*PI()*(AB132/$H$2-AB$7)))</f>
        <v>0</v>
      </c>
      <c r="AE132" s="22">
        <v>91</v>
      </c>
      <c r="AF132" s="30">
        <f t="shared" si="1"/>
        <v>0</v>
      </c>
      <c r="AG132" s="30">
        <f>IF(AF132&lt;$L$32*$H$4/$H$3,0,IF(AF132&gt;$H$8*$H$2+$AI$51*$H$2,0,$AB$4*SIN(2*PI()*(AF132/$H$2-$AI$51))))</f>
        <v>0</v>
      </c>
    </row>
    <row r="133" spans="27:33" ht="12.75">
      <c r="AA133" s="22">
        <v>92</v>
      </c>
      <c r="AB133" s="30">
        <f>IF(AA133*$AB$38&gt;$H$1,AB132,AA133*$AB$38)</f>
        <v>0</v>
      </c>
      <c r="AC133" s="30">
        <f>IF(AB133&gt;$H$8*$H$2+AB$7*$H$2,0,$AB$4*SIN(2*PI()*(AB133/$H$2-AB$7)))</f>
        <v>0</v>
      </c>
      <c r="AE133" s="22">
        <v>92</v>
      </c>
      <c r="AF133" s="30">
        <f t="shared" si="1"/>
        <v>0</v>
      </c>
      <c r="AG133" s="30">
        <f>IF(AF133&lt;$L$32*$H$4/$H$3,0,IF(AF133&gt;$H$8*$H$2+$AI$51*$H$2,0,$AB$4*SIN(2*PI()*(AF133/$H$2-$AI$51))))</f>
        <v>0</v>
      </c>
    </row>
    <row r="134" spans="27:33" ht="12.75">
      <c r="AA134" s="22">
        <v>93</v>
      </c>
      <c r="AB134" s="30">
        <f>IF(AA134*$AB$38&gt;$H$1,AB133,AA134*$AB$38)</f>
        <v>0</v>
      </c>
      <c r="AC134" s="30">
        <f>IF(AB134&gt;$H$8*$H$2+AB$7*$H$2,0,$AB$4*SIN(2*PI()*(AB134/$H$2-AB$7)))</f>
        <v>0</v>
      </c>
      <c r="AE134" s="22">
        <v>93</v>
      </c>
      <c r="AF134" s="30">
        <f t="shared" si="1"/>
        <v>0</v>
      </c>
      <c r="AG134" s="30">
        <f>IF(AF134&lt;$L$32*$H$4/$H$3,0,IF(AF134&gt;$H$8*$H$2+$AI$51*$H$2,0,$AB$4*SIN(2*PI()*(AF134/$H$2-$AI$51))))</f>
        <v>0</v>
      </c>
    </row>
    <row r="135" spans="27:33" ht="12.75">
      <c r="AA135" s="22">
        <v>94</v>
      </c>
      <c r="AB135" s="30">
        <f>IF(AA135*$AB$38&gt;$H$1,AB134,AA135*$AB$38)</f>
        <v>0</v>
      </c>
      <c r="AC135" s="30">
        <f>IF(AB135&gt;$H$8*$H$2+AB$7*$H$2,0,$AB$4*SIN(2*PI()*(AB135/$H$2-AB$7)))</f>
        <v>0</v>
      </c>
      <c r="AE135" s="22">
        <v>94</v>
      </c>
      <c r="AF135" s="30">
        <f t="shared" si="1"/>
        <v>0</v>
      </c>
      <c r="AG135" s="30">
        <f>IF(AF135&lt;$L$32*$H$4/$H$3,0,IF(AF135&gt;$H$8*$H$2+$AI$51*$H$2,0,$AB$4*SIN(2*PI()*(AF135/$H$2-$AI$51))))</f>
        <v>0</v>
      </c>
    </row>
    <row r="136" spans="27:33" ht="12.75">
      <c r="AA136" s="22">
        <v>95</v>
      </c>
      <c r="AB136" s="30">
        <f>IF(AA136*$AB$38&gt;$H$1,AB135,AA136*$AB$38)</f>
        <v>0</v>
      </c>
      <c r="AC136" s="30">
        <f>IF(AB136&gt;$H$8*$H$2+AB$7*$H$2,0,$AB$4*SIN(2*PI()*(AB136/$H$2-AB$7)))</f>
        <v>0</v>
      </c>
      <c r="AE136" s="22">
        <v>95</v>
      </c>
      <c r="AF136" s="30">
        <f t="shared" si="1"/>
        <v>0</v>
      </c>
      <c r="AG136" s="30">
        <f>IF(AF136&lt;$L$32*$H$4/$H$3,0,IF(AF136&gt;$H$8*$H$2+$AI$51*$H$2,0,$AB$4*SIN(2*PI()*(AF136/$H$2-$AI$51))))</f>
        <v>0</v>
      </c>
    </row>
    <row r="137" spans="27:33" ht="12.75">
      <c r="AA137" s="22">
        <v>96</v>
      </c>
      <c r="AB137" s="30">
        <f>IF(AA137*$AB$38&gt;$H$1,AB136,AA137*$AB$38)</f>
        <v>0</v>
      </c>
      <c r="AC137" s="30">
        <f>IF(AB137&gt;$H$8*$H$2+AB$7*$H$2,0,$AB$4*SIN(2*PI()*(AB137/$H$2-AB$7)))</f>
        <v>0</v>
      </c>
      <c r="AE137" s="22">
        <v>96</v>
      </c>
      <c r="AF137" s="30">
        <f t="shared" si="1"/>
        <v>0</v>
      </c>
      <c r="AG137" s="30">
        <f>IF(AF137&lt;$L$32*$H$4/$H$3,0,IF(AF137&gt;$H$8*$H$2+$AI$51*$H$2,0,$AB$4*SIN(2*PI()*(AF137/$H$2-$AI$51))))</f>
        <v>0</v>
      </c>
    </row>
    <row r="138" spans="27:33" ht="12.75">
      <c r="AA138" s="22">
        <v>97</v>
      </c>
      <c r="AB138" s="30">
        <f>IF(AA138*$AB$38&gt;$H$1,AB137,AA138*$AB$38)</f>
        <v>0</v>
      </c>
      <c r="AC138" s="30">
        <f>IF(AB138&gt;$H$8*$H$2+AB$7*$H$2,0,$AB$4*SIN(2*PI()*(AB138/$H$2-AB$7)))</f>
        <v>0</v>
      </c>
      <c r="AE138" s="22">
        <v>97</v>
      </c>
      <c r="AF138" s="30">
        <f t="shared" si="1"/>
        <v>0</v>
      </c>
      <c r="AG138" s="30">
        <f>IF(AF138&lt;$L$32*$H$4/$H$3,0,IF(AF138&gt;$H$8*$H$2+$AI$51*$H$2,0,$AB$4*SIN(2*PI()*(AF138/$H$2-$AI$51))))</f>
        <v>0</v>
      </c>
    </row>
    <row r="139" spans="27:33" ht="12.75">
      <c r="AA139" s="22">
        <v>98</v>
      </c>
      <c r="AB139" s="30">
        <f>IF(AA139*$AB$38&gt;$H$1,AB138,AA139*$AB$38)</f>
        <v>0</v>
      </c>
      <c r="AC139" s="30">
        <f>IF(AB139&gt;$H$8*$H$2+AB$7*$H$2,0,$AB$4*SIN(2*PI()*(AB139/$H$2-AB$7)))</f>
        <v>0</v>
      </c>
      <c r="AE139" s="22">
        <v>98</v>
      </c>
      <c r="AF139" s="30">
        <f t="shared" si="1"/>
        <v>0</v>
      </c>
      <c r="AG139" s="30">
        <f>IF(AF139&lt;$L$32*$H$4/$H$3,0,IF(AF139&gt;$H$8*$H$2+$AI$51*$H$2,0,$AB$4*SIN(2*PI()*(AF139/$H$2-$AI$51))))</f>
        <v>0</v>
      </c>
    </row>
    <row r="140" spans="27:33" ht="12.75">
      <c r="AA140" s="22">
        <v>99</v>
      </c>
      <c r="AB140" s="30">
        <f>IF(AA140*$AB$38&gt;$H$1,AB139,AA140*$AB$38)</f>
        <v>0</v>
      </c>
      <c r="AC140" s="30">
        <f>IF(AB140&gt;$H$8*$H$2+AB$7*$H$2,0,$AB$4*SIN(2*PI()*(AB140/$H$2-AB$7)))</f>
        <v>0</v>
      </c>
      <c r="AE140" s="22">
        <v>99</v>
      </c>
      <c r="AF140" s="30">
        <f t="shared" si="1"/>
        <v>0</v>
      </c>
      <c r="AG140" s="30">
        <f>IF(AF140&lt;$L$32*$H$4/$H$3,0,IF(AF140&gt;$H$8*$H$2+$AI$51*$H$2,0,$AB$4*SIN(2*PI()*(AF140/$H$2-$AI$51))))</f>
        <v>0</v>
      </c>
    </row>
    <row r="141" spans="27:33" ht="12.75">
      <c r="AA141" s="22">
        <v>100</v>
      </c>
      <c r="AB141" s="30">
        <f>IF(AA141*$AB$38&gt;$H$1,AB140,AA141*$AB$38)</f>
        <v>0</v>
      </c>
      <c r="AC141" s="30">
        <f>IF(AB141&gt;$H$8*$H$2+AB$7*$H$2,0,$AB$4*SIN(2*PI()*(AB141/$H$2-AB$7)))</f>
        <v>0</v>
      </c>
      <c r="AE141" s="22">
        <v>100</v>
      </c>
      <c r="AF141" s="30">
        <f t="shared" si="1"/>
        <v>0</v>
      </c>
      <c r="AG141" s="30">
        <f>IF(AF141&lt;$L$32*$H$4/$H$3,0,IF(AF141&gt;$H$8*$H$2+$AI$51*$H$2,0,$AB$4*SIN(2*PI()*(AF141/$H$2-$AI$51))))</f>
        <v>0</v>
      </c>
    </row>
  </sheetData>
  <sheetProtection password="DEF4" sheet="1" objects="1" scenarios="1" selectLockedCells="1" selectUnlockedCells="1"/>
  <mergeCells count="1">
    <mergeCell ref="B1:F2"/>
  </mergeCells>
  <printOptions/>
  <pageMargins left="0.75" right="0.75" top="1" bottom="1" header="0.5" footer="0.5"/>
  <pageSetup horizontalDpi="600" verticalDpi="600" orientation="portrait" paperSize="9" scale="56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2007-12-11T18:00:41Z</dcterms:created>
  <dcterms:modified xsi:type="dcterms:W3CDTF">2010-10-24T14:57:39Z</dcterms:modified>
  <cp:category/>
  <cp:version/>
  <cp:contentType/>
  <cp:contentStatus/>
</cp:coreProperties>
</file>