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050" activeTab="0"/>
  </bookViews>
  <sheets>
    <sheet name="Menu" sheetId="1" r:id="rId1"/>
    <sheet name="Lucht naar stof" sheetId="2" r:id="rId2"/>
    <sheet name="Stof naar lucht" sheetId="3" r:id="rId3"/>
    <sheet name="Oorzaak breking" sheetId="4" state="hidden" r:id="rId4"/>
    <sheet name="De snelste weg" sheetId="5" state="hidden" r:id="rId5"/>
  </sheets>
  <definedNames>
    <definedName name="_xlnm.Print_Area" localSheetId="1">'Lucht naar stof'!$A$1:$Y$86</definedName>
    <definedName name="_xlnm.Print_Area" localSheetId="0">'Menu'!$A$1:$Y$33</definedName>
    <definedName name="_xlnm.Print_Area" localSheetId="2">'Stof naar lucht'!$A$1:$Y$86</definedName>
  </definedNames>
  <calcPr fullCalcOnLoad="1"/>
</workbook>
</file>

<file path=xl/sharedStrings.xml><?xml version="1.0" encoding="utf-8"?>
<sst xmlns="http://schemas.openxmlformats.org/spreadsheetml/2006/main" count="179" uniqueCount="89">
  <si>
    <t>r =</t>
  </si>
  <si>
    <t>x</t>
  </si>
  <si>
    <t>y</t>
  </si>
  <si>
    <t xml:space="preserve"> </t>
  </si>
  <si>
    <t>Hoek i</t>
  </si>
  <si>
    <t>t =</t>
  </si>
  <si>
    <t>blauw</t>
  </si>
  <si>
    <t>groen</t>
  </si>
  <si>
    <t>geel</t>
  </si>
  <si>
    <t>violet</t>
  </si>
  <si>
    <t>Kleur:</t>
  </si>
  <si>
    <t>rood</t>
  </si>
  <si>
    <t>oranje</t>
  </si>
  <si>
    <t>gebroken:</t>
  </si>
  <si>
    <t>Invallend:</t>
  </si>
  <si>
    <t>wit</t>
  </si>
  <si>
    <t xml:space="preserve">teruggekaatst </t>
  </si>
  <si>
    <t>n(water)</t>
  </si>
  <si>
    <t>A</t>
  </si>
  <si>
    <t>B</t>
  </si>
  <si>
    <t>De hoek van breking:</t>
  </si>
  <si>
    <t>De hoek van terugkaatsing:</t>
  </si>
  <si>
    <t>n=A+B/L^2</t>
  </si>
  <si>
    <t>Juiste B(water)</t>
  </si>
  <si>
    <t>De hoek van inval is ingesteld:</t>
  </si>
  <si>
    <t>op i =</t>
  </si>
  <si>
    <t>De brekingsindex is ingesteld</t>
  </si>
  <si>
    <t>op n =</t>
  </si>
  <si>
    <t>Overdreven:</t>
  </si>
  <si>
    <t>g =</t>
  </si>
  <si>
    <t>De grenshoek:</t>
  </si>
  <si>
    <t>tot. reflectie</t>
  </si>
  <si>
    <t>Lichtbreking</t>
  </si>
  <si>
    <t>Breking van lucht naar stof</t>
  </si>
  <si>
    <t>Breking van stof naar lucht.</t>
  </si>
  <si>
    <t>Grenshoek en totale terugkaatsing</t>
  </si>
  <si>
    <t>2.</t>
  </si>
  <si>
    <t xml:space="preserve">De lichtstraal gaat van stof naar lucht.  </t>
  </si>
  <si>
    <t>Stel zelf een waarde in voor de brekingsindex:</t>
  </si>
  <si>
    <t>Stel zelf een waarde in voor de hoek van inval:</t>
  </si>
  <si>
    <t>a. De straal wordt terug gekaatst en gebroken.</t>
  </si>
  <si>
    <t>b. De straal breekt naar de normaal toe.</t>
  </si>
  <si>
    <t>De lichtstraal gaat van lucht naar  stof.</t>
  </si>
  <si>
    <t>1.</t>
  </si>
  <si>
    <t>c. Hoek i &gt; hoek r.</t>
  </si>
  <si>
    <t>Oorzaak van lichtbreking</t>
  </si>
  <si>
    <t>Licht kiest altijd de snelste weg.</t>
  </si>
  <si>
    <t>AB=CD =</t>
  </si>
  <si>
    <t>m</t>
  </si>
  <si>
    <t>AC=</t>
  </si>
  <si>
    <t>DE=</t>
  </si>
  <si>
    <t>s=</t>
  </si>
  <si>
    <t>vw=</t>
  </si>
  <si>
    <t>n=</t>
  </si>
  <si>
    <t>vL =</t>
  </si>
  <si>
    <t>t</t>
  </si>
  <si>
    <t>s</t>
  </si>
  <si>
    <t>i</t>
  </si>
  <si>
    <t>sini</t>
  </si>
  <si>
    <t>sinr</t>
  </si>
  <si>
    <t>n</t>
  </si>
  <si>
    <t xml:space="preserve">BF = </t>
  </si>
  <si>
    <t>CD</t>
  </si>
  <si>
    <t>DB</t>
  </si>
  <si>
    <t>AD</t>
  </si>
  <si>
    <t>DF</t>
  </si>
  <si>
    <t>CD =</t>
  </si>
  <si>
    <t>i =</t>
  </si>
  <si>
    <t>n =</t>
  </si>
  <si>
    <t xml:space="preserve">EF = </t>
  </si>
  <si>
    <t>y1 =</t>
  </si>
  <si>
    <t>y2 =</t>
  </si>
  <si>
    <t>+</t>
  </si>
  <si>
    <t>y3 =</t>
  </si>
  <si>
    <t>y4 =</t>
  </si>
  <si>
    <t>E</t>
  </si>
  <si>
    <t>C</t>
  </si>
  <si>
    <t>F</t>
  </si>
  <si>
    <t>D</t>
  </si>
  <si>
    <t>grensvlak</t>
  </si>
  <si>
    <t>dx in lucht=</t>
  </si>
  <si>
    <t>dx in stof =</t>
  </si>
  <si>
    <t>llucht =</t>
  </si>
  <si>
    <t>lstof =</t>
  </si>
  <si>
    <t xml:space="preserve">breedte in lucht: AB = </t>
  </si>
  <si>
    <t>Breedte in stofCD =</t>
  </si>
  <si>
    <t>max aantal frontdelen</t>
  </si>
  <si>
    <t>linker straal</t>
  </si>
  <si>
    <t>rechterstraal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</si>
</sst>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"/>
    <numFmt numFmtId="171" formatCode="0.000"/>
    <numFmt numFmtId="172" formatCode="0.0"/>
    <numFmt numFmtId="173" formatCode="0.0E+00"/>
    <numFmt numFmtId="174" formatCode="0.0000E+00"/>
    <numFmt numFmtId="175" formatCode="0.00000000"/>
    <numFmt numFmtId="176" formatCode="0.0000000"/>
    <numFmt numFmtId="177" formatCode="0.000000"/>
    <numFmt numFmtId="178" formatCode="0.00000"/>
  </numFmts>
  <fonts count="30">
    <font>
      <sz val="10"/>
      <name val="Arial"/>
      <family val="0"/>
    </font>
    <font>
      <sz val="10.25"/>
      <name val="Arial"/>
      <family val="0"/>
    </font>
    <font>
      <sz val="10"/>
      <color indexed="10"/>
      <name val="Arial"/>
      <family val="2"/>
    </font>
    <font>
      <sz val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vertAlign val="subscript"/>
      <sz val="12"/>
      <color indexed="14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vertAlign val="subscript"/>
      <sz val="12"/>
      <color indexed="48"/>
      <name val="Times New Roman"/>
      <family val="1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72" fontId="0" fillId="2" borderId="0" xfId="0" applyNumberFormat="1" applyFill="1" applyAlignment="1">
      <alignment horizontal="right"/>
    </xf>
    <xf numFmtId="172" fontId="0" fillId="2" borderId="0" xfId="0" applyNumberFormat="1" applyFill="1" applyAlignment="1">
      <alignment horizontal="left"/>
    </xf>
    <xf numFmtId="172" fontId="6" fillId="2" borderId="0" xfId="0" applyNumberFormat="1" applyFont="1" applyFill="1" applyAlignment="1">
      <alignment horizontal="right"/>
    </xf>
    <xf numFmtId="172" fontId="6" fillId="2" borderId="0" xfId="0" applyNumberFormat="1" applyFont="1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3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 horizontal="left"/>
    </xf>
    <xf numFmtId="17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 horizontal="left"/>
    </xf>
    <xf numFmtId="0" fontId="9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/>
    </xf>
    <xf numFmtId="172" fontId="9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1" fontId="9" fillId="2" borderId="0" xfId="0" applyNumberFormat="1" applyFont="1" applyFill="1" applyBorder="1" applyAlignment="1">
      <alignment/>
    </xf>
    <xf numFmtId="11" fontId="9" fillId="2" borderId="0" xfId="0" applyNumberFormat="1" applyFont="1" applyFill="1" applyBorder="1" applyAlignment="1">
      <alignment horizontal="left"/>
    </xf>
    <xf numFmtId="172" fontId="6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72" fontId="5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5" fillId="3" borderId="5" xfId="0" applyFont="1" applyFill="1" applyBorder="1" applyAlignment="1">
      <alignment horizontal="left"/>
    </xf>
    <xf numFmtId="172" fontId="7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172" fontId="6" fillId="2" borderId="6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7" fillId="2" borderId="7" xfId="0" applyFont="1" applyFill="1" applyBorder="1" applyAlignment="1">
      <alignment horizontal="center"/>
    </xf>
    <xf numFmtId="172" fontId="5" fillId="2" borderId="7" xfId="0" applyNumberFormat="1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15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72" fontId="0" fillId="2" borderId="6" xfId="0" applyNumberForma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5" fillId="3" borderId="9" xfId="0" applyFont="1" applyFill="1" applyBorder="1" applyAlignment="1">
      <alignment horizontal="right"/>
    </xf>
    <xf numFmtId="1" fontId="7" fillId="3" borderId="10" xfId="0" applyNumberFormat="1" applyFont="1" applyFill="1" applyBorder="1" applyAlignment="1" applyProtection="1">
      <alignment horizontal="right"/>
      <protection locked="0"/>
    </xf>
    <xf numFmtId="2" fontId="7" fillId="3" borderId="1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>
      <alignment horizontal="right"/>
    </xf>
    <xf numFmtId="0" fontId="15" fillId="2" borderId="3" xfId="0" applyFont="1" applyFill="1" applyBorder="1" applyAlignment="1">
      <alignment/>
    </xf>
    <xf numFmtId="172" fontId="15" fillId="2" borderId="8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15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21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169" fontId="0" fillId="2" borderId="0" xfId="18" applyFill="1" applyAlignment="1">
      <alignment/>
    </xf>
    <xf numFmtId="0" fontId="0" fillId="4" borderId="0" xfId="0" applyFill="1" applyBorder="1" applyAlignment="1">
      <alignment/>
    </xf>
    <xf numFmtId="0" fontId="15" fillId="4" borderId="3" xfId="0" applyFont="1" applyFill="1" applyBorder="1" applyAlignment="1">
      <alignment/>
    </xf>
    <xf numFmtId="0" fontId="0" fillId="4" borderId="8" xfId="0" applyFill="1" applyBorder="1" applyAlignment="1">
      <alignment/>
    </xf>
    <xf numFmtId="0" fontId="15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9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170" fontId="9" fillId="0" borderId="0" xfId="0" applyNumberFormat="1" applyFont="1" applyAlignment="1" applyProtection="1">
      <alignment horizontal="right"/>
      <protection locked="0"/>
    </xf>
    <xf numFmtId="11" fontId="9" fillId="0" borderId="0" xfId="0" applyNumberFormat="1" applyFont="1" applyAlignment="1" applyProtection="1">
      <alignment horizontal="right"/>
      <protection locked="0"/>
    </xf>
    <xf numFmtId="11" fontId="9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" fontId="11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1" fontId="9" fillId="0" borderId="0" xfId="0" applyNumberFormat="1" applyFont="1" applyBorder="1" applyAlignment="1" applyProtection="1">
      <alignment/>
      <protection locked="0"/>
    </xf>
    <xf numFmtId="172" fontId="7" fillId="2" borderId="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9" fillId="0" borderId="20" xfId="0" applyFont="1" applyBorder="1" applyAlignment="1" applyProtection="1">
      <alignment horizontal="right"/>
      <protection locked="0"/>
    </xf>
    <xf numFmtId="11" fontId="9" fillId="0" borderId="19" xfId="0" applyNumberFormat="1" applyFont="1" applyBorder="1" applyAlignment="1" applyProtection="1">
      <alignment horizontal="right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174" fontId="9" fillId="0" borderId="0" xfId="0" applyNumberFormat="1" applyFont="1" applyBorder="1" applyAlignment="1" applyProtection="1">
      <alignment/>
      <protection locked="0"/>
    </xf>
    <xf numFmtId="174" fontId="9" fillId="0" borderId="0" xfId="0" applyNumberFormat="1" applyFont="1" applyAlignment="1" applyProtection="1">
      <alignment horizontal="right"/>
      <protection locked="0"/>
    </xf>
    <xf numFmtId="172" fontId="6" fillId="2" borderId="0" xfId="0" applyNumberFormat="1" applyFont="1" applyFill="1" applyAlignment="1" applyProtection="1">
      <alignment/>
      <protection locked="0"/>
    </xf>
    <xf numFmtId="172" fontId="5" fillId="2" borderId="0" xfId="0" applyNumberFormat="1" applyFont="1" applyFill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11" fontId="9" fillId="0" borderId="22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1" fontId="9" fillId="0" borderId="20" xfId="0" applyNumberFormat="1" applyFont="1" applyBorder="1" applyAlignment="1" applyProtection="1">
      <alignment/>
      <protection locked="0"/>
    </xf>
    <xf numFmtId="11" fontId="9" fillId="0" borderId="19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right"/>
      <protection locked="0"/>
    </xf>
    <xf numFmtId="11" fontId="9" fillId="0" borderId="22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4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16" xfId="0" applyFont="1" applyFill="1" applyBorder="1" applyAlignment="1">
      <alignment/>
    </xf>
    <xf numFmtId="0" fontId="9" fillId="2" borderId="0" xfId="0" applyFont="1" applyFill="1" applyAlignment="1">
      <alignment/>
    </xf>
    <xf numFmtId="2" fontId="9" fillId="2" borderId="0" xfId="0" applyNumberFormat="1" applyFont="1" applyFill="1" applyAlignment="1">
      <alignment/>
    </xf>
    <xf numFmtId="170" fontId="9" fillId="2" borderId="0" xfId="0" applyNumberFormat="1" applyFont="1" applyFill="1" applyAlignment="1">
      <alignment horizontal="right"/>
    </xf>
    <xf numFmtId="11" fontId="9" fillId="2" borderId="0" xfId="0" applyNumberFormat="1" applyFont="1" applyFill="1" applyAlignment="1">
      <alignment horizontal="right"/>
    </xf>
    <xf numFmtId="11" fontId="9" fillId="2" borderId="17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172" fontId="0" fillId="2" borderId="0" xfId="0" applyNumberFormat="1" applyFill="1" applyBorder="1" applyAlignment="1">
      <alignment horizontal="right"/>
    </xf>
    <xf numFmtId="172" fontId="6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70" fontId="9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8" fillId="2" borderId="6" xfId="0" applyFont="1" applyFill="1" applyBorder="1" applyAlignment="1">
      <alignment/>
    </xf>
    <xf numFmtId="0" fontId="0" fillId="2" borderId="6" xfId="0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8" fillId="2" borderId="0" xfId="0" applyFont="1" applyFill="1" applyBorder="1" applyAlignment="1">
      <alignment/>
    </xf>
    <xf numFmtId="173" fontId="0" fillId="2" borderId="6" xfId="0" applyNumberFormat="1" applyFill="1" applyBorder="1" applyAlignment="1">
      <alignment horizontal="left"/>
    </xf>
    <xf numFmtId="172" fontId="18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1" fontId="9" fillId="2" borderId="0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11" fontId="1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11" fontId="9" fillId="2" borderId="22" xfId="0" applyNumberFormat="1" applyFont="1" applyFill="1" applyBorder="1" applyAlignment="1">
      <alignment/>
    </xf>
    <xf numFmtId="0" fontId="9" fillId="2" borderId="18" xfId="0" applyFont="1" applyFill="1" applyBorder="1" applyAlignment="1">
      <alignment/>
    </xf>
    <xf numFmtId="11" fontId="9" fillId="2" borderId="20" xfId="0" applyNumberFormat="1" applyFont="1" applyFill="1" applyBorder="1" applyAlignment="1">
      <alignment/>
    </xf>
    <xf numFmtId="11" fontId="9" fillId="2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71" fontId="7" fillId="2" borderId="0" xfId="0" applyNumberFormat="1" applyFont="1" applyFill="1" applyBorder="1" applyAlignment="1" applyProtection="1">
      <alignment horizontal="right"/>
      <protection/>
    </xf>
    <xf numFmtId="1" fontId="7" fillId="2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C0C0C0"/>
        </patternFill>
      </fill>
      <border/>
    </dxf>
    <dxf>
      <font>
        <b/>
        <i val="0"/>
        <color rgb="FF000000"/>
      </font>
      <fill>
        <patternFill>
          <bgColor rgb="FF00CCFF"/>
        </patternFill>
      </fill>
      <border/>
    </dxf>
    <dxf>
      <fill>
        <patternFill>
          <bgColor rgb="FF99CC00"/>
        </patternFill>
      </fill>
      <border/>
    </dxf>
    <dxf>
      <font>
        <b/>
        <i/>
        <color rgb="FF000000"/>
      </font>
      <fill>
        <patternFill>
          <bgColor rgb="FF99CC00"/>
        </patternFill>
      </fill>
      <border/>
    </dxf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725"/>
          <c:h val="0.9375"/>
        </c:manualLayout>
      </c:layout>
      <c:scatterChart>
        <c:scatterStyle val="line"/>
        <c:varyColors val="0"/>
        <c:ser>
          <c:idx val="2"/>
          <c:order val="0"/>
          <c:tx>
            <c:v>i boog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'Lucht naar stof'!$U$25:$U$35</c:f>
              <c:numCache/>
            </c:numRef>
          </c:xVal>
          <c:yVal>
            <c:numRef>
              <c:f>'Lucht naar stof'!$V$25:$V$35</c:f>
              <c:numCache/>
            </c:numRef>
          </c:yVal>
          <c:smooth val="1"/>
        </c:ser>
        <c:ser>
          <c:idx val="3"/>
          <c:order val="1"/>
          <c:tx>
            <c:v>t wit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'Lucht naar stof'!$T$12:$T$13</c:f>
              <c:numCache/>
            </c:numRef>
          </c:xVal>
          <c:yVal>
            <c:numRef>
              <c:f>'Lucht naar stof'!$U$12:$U$13</c:f>
              <c:numCache/>
            </c:numRef>
          </c:yVal>
          <c:smooth val="0"/>
        </c:ser>
        <c:ser>
          <c:idx val="0"/>
          <c:order val="2"/>
          <c:tx>
            <c:v>i wit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'Lucht naar stof'!$Q$12:$Q$13</c:f>
              <c:numCache/>
            </c:numRef>
          </c:xVal>
          <c:yVal>
            <c:numRef>
              <c:f>'Lucht naar stof'!$R$12:$R$13</c:f>
              <c:numCache/>
            </c:numRef>
          </c:yVal>
          <c:smooth val="1"/>
        </c:ser>
        <c:ser>
          <c:idx val="9"/>
          <c:order val="3"/>
          <c:tx>
            <c:v>r rood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'Lucht naar stof'!$Q$20:$Q$21</c:f>
              <c:numCache/>
            </c:numRef>
          </c:xVal>
          <c:yVal>
            <c:numRef>
              <c:f>'Lucht naar stof'!$R$20:$R$21</c:f>
              <c:numCache/>
            </c:numRef>
          </c:yVal>
          <c:smooth val="0"/>
        </c:ser>
        <c:axId val="32327668"/>
        <c:axId val="22513557"/>
      </c:scatterChart>
      <c:valAx>
        <c:axId val="3232766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crossBetween val="midCat"/>
        <c:dispUnits/>
      </c:valAx>
      <c:valAx>
        <c:axId val="22513557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crossBetween val="midCat"/>
        <c:dispUnits/>
        <c:minorUnit val="0.2"/>
      </c:valAx>
      <c:spPr>
        <a:solidFill>
          <a:srgbClr val="96969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69696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25"/>
          <c:h val="0.9375"/>
        </c:manualLayout>
      </c:layout>
      <c:scatterChart>
        <c:scatterStyle val="line"/>
        <c:varyColors val="0"/>
        <c:ser>
          <c:idx val="2"/>
          <c:order val="0"/>
          <c:tx>
            <c:v>i boog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lucht'!$U$25:$U$35</c:f>
              <c:numCache/>
            </c:numRef>
          </c:xVal>
          <c:yVal>
            <c:numRef>
              <c:f>'Stof naar lucht'!$V$25:$V$35</c:f>
              <c:numCache/>
            </c:numRef>
          </c:yVal>
          <c:smooth val="1"/>
        </c:ser>
        <c:ser>
          <c:idx val="3"/>
          <c:order val="1"/>
          <c:tx>
            <c:v>t wit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lucht'!$T$12:$T$13</c:f>
              <c:numCache/>
            </c:numRef>
          </c:xVal>
          <c:yVal>
            <c:numRef>
              <c:f>'Stof naar lucht'!$U$12:$U$13</c:f>
              <c:numCache/>
            </c:numRef>
          </c:yVal>
          <c:smooth val="1"/>
        </c:ser>
        <c:ser>
          <c:idx val="0"/>
          <c:order val="2"/>
          <c:tx>
            <c:v>i wit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lucht'!$Q$12:$Q$13</c:f>
              <c:numCache/>
            </c:numRef>
          </c:xVal>
          <c:yVal>
            <c:numRef>
              <c:f>'Stof naar lucht'!$R$12:$R$13</c:f>
              <c:numCache/>
            </c:numRef>
          </c:yVal>
          <c:smooth val="1"/>
        </c:ser>
        <c:ser>
          <c:idx val="9"/>
          <c:order val="3"/>
          <c:tx>
            <c:v>r wit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lucht'!$Q$20:$Q$21</c:f>
              <c:numCache/>
            </c:numRef>
          </c:xVal>
          <c:yVal>
            <c:numRef>
              <c:f>'Stof naar lucht'!$R$20:$R$21</c:f>
              <c:numCache/>
            </c:numRef>
          </c:yVal>
          <c:smooth val="0"/>
        </c:ser>
        <c:ser>
          <c:idx val="1"/>
          <c:order val="4"/>
          <c:tx>
            <c:v>t tot. refl.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'Stof naar lucht'!$V$12:$V$13</c:f>
              <c:numCache/>
            </c:numRef>
          </c:xVal>
          <c:yVal>
            <c:numRef>
              <c:f>'Stof naar lucht'!$W$12:$W$13</c:f>
              <c:numCache/>
            </c:numRef>
          </c:yVal>
          <c:smooth val="0"/>
        </c:ser>
        <c:axId val="1295422"/>
        <c:axId val="11658799"/>
      </c:scatterChart>
      <c:valAx>
        <c:axId val="1295422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1658799"/>
        <c:crosses val="autoZero"/>
        <c:crossBetween val="midCat"/>
        <c:dispUnits/>
      </c:valAx>
      <c:valAx>
        <c:axId val="11658799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295422"/>
        <c:crosses val="autoZero"/>
        <c:crossBetween val="midCat"/>
        <c:dispUnits/>
        <c:minorUnit val="0.2"/>
      </c:valAx>
      <c:spPr>
        <a:solidFill>
          <a:srgbClr val="96969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69696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breking'!$B$14:$B$17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'Oorzaak breking'!$C$14:$C$17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breking'!$B$19:$B$22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'Oorzaak breking'!$C$19:$C$22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grensvlak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breking'!$A$26:$A$27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breking'!$B$26:$B$27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front -1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breking'!$C$44:$C$45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breking'!$D$44:$D$45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front 0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breking'!$C$46:$C$47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breking'!$D$46:$D$47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front -2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breking'!$C$42:$C$43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breking'!$D$42:$D$43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front -3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breking'!$C$40:$C$41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breking'!$D$40:$D$41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front -4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breking'!$C$38:$C$39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breking'!$D$38:$D$39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front -5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breking'!$C$36:$C$37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breking'!$D$36:$D$37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5"/>
          <c:order val="10"/>
          <c:tx>
            <c:v>front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breking'!$C$48:$C$49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breking'!$D$48:$D$49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1"/>
          <c:tx>
            <c:v>front 2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breking'!$C$50:$C$51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breking'!$D$50:$D$51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2"/>
          <c:tx>
            <c:v>front 3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breking'!$C$52:$C$53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breking'!$D$52:$D$53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3"/>
          <c:tx>
            <c:v>front 4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'Oorzaak breking'!$C$54:$C$55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'Oorzaak breking'!$D$54:$D$55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7820328"/>
        <c:axId val="4838633"/>
      </c:scatterChart>
      <c:valAx>
        <c:axId val="37820328"/>
        <c:scaling>
          <c:orientation val="minMax"/>
          <c:max val="15"/>
          <c:min val="-1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crossBetween val="midCat"/>
        <c:dispUnits/>
      </c:valAx>
      <c:valAx>
        <c:axId val="4838633"/>
        <c:scaling>
          <c:orientation val="minMax"/>
          <c:max val="10"/>
          <c:min val="-15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3782032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5"/>
          <c:y val="0"/>
          <c:w val="0.86525"/>
          <c:h val="0.87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snelste weg'!$A$22:$A$422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'De snelste weg'!$F$22:$F$422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snelste weg'!$B$15:$B$16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 snelste weg'!$C$15:$C$16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3547698"/>
        <c:axId val="56384963"/>
      </c:scatterChart>
      <c:valAx>
        <c:axId val="4354769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crossBetween val="midCat"/>
        <c:dispUnits/>
      </c:valAx>
      <c:valAx>
        <c:axId val="5638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tijd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3547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"/>
          <c:w val="0.866"/>
          <c:h val="0.87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snelste weg'!$A$22:$A$422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'De snelste weg'!$J$22:$J$422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snelste weg'!$B$15:$B$16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 snelste weg'!$C$15:$C$16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7702620"/>
        <c:axId val="3779261"/>
      </c:scatterChart>
      <c:valAx>
        <c:axId val="3770262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9261"/>
        <c:crosses val="autoZero"/>
        <c:crossBetween val="midCat"/>
        <c:dispUnits/>
      </c:valAx>
      <c:valAx>
        <c:axId val="377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tijd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7702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1</xdr:row>
      <xdr:rowOff>47625</xdr:rowOff>
    </xdr:from>
    <xdr:to>
      <xdr:col>14</xdr:col>
      <xdr:colOff>504825</xdr:colOff>
      <xdr:row>6</xdr:row>
      <xdr:rowOff>285750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77075" y="209550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0</xdr:rowOff>
    </xdr:from>
    <xdr:to>
      <xdr:col>6</xdr:col>
      <xdr:colOff>666750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90525" y="1028700"/>
        <a:ext cx="3705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15</xdr:row>
      <xdr:rowOff>95250</xdr:rowOff>
    </xdr:from>
    <xdr:ext cx="3609975" cy="1638300"/>
    <xdr:sp>
      <xdr:nvSpPr>
        <xdr:cNvPr id="2" name="TextBox 2"/>
        <xdr:cNvSpPr txBox="1">
          <a:spLocks noChangeArrowheads="1"/>
        </xdr:cNvSpPr>
      </xdr:nvSpPr>
      <xdr:spPr>
        <a:xfrm>
          <a:off x="447675" y="2600325"/>
          <a:ext cx="36099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 .    .    .    .    .    .    .    .    .    .    .    .    .    .    .    .    .    . 
  .    .    .    .    .    .    .    .    .    .    .    .    .    .    .    .    .   .    . 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143000" cy="180975"/>
    <xdr:sp>
      <xdr:nvSpPr>
        <xdr:cNvPr id="3" name="TextBox 4"/>
        <xdr:cNvSpPr txBox="1">
          <a:spLocks noChangeArrowheads="1"/>
        </xdr:cNvSpPr>
      </xdr:nvSpPr>
      <xdr:spPr>
        <a:xfrm>
          <a:off x="409575" y="1028700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invallende straal
van lucht naar water</a:t>
          </a:r>
        </a:p>
      </xdr:txBody>
    </xdr:sp>
    <xdr:clientData/>
  </xdr:oneCellAnchor>
  <xdr:twoCellAnchor>
    <xdr:from>
      <xdr:col>4</xdr:col>
      <xdr:colOff>523875</xdr:colOff>
      <xdr:row>6</xdr:row>
      <xdr:rowOff>9525</xdr:rowOff>
    </xdr:from>
    <xdr:to>
      <xdr:col>6</xdr:col>
      <xdr:colOff>657225</xdr:colOff>
      <xdr:row>7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33675" y="1038225"/>
          <a:ext cx="1352550" cy="2000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teruggekaatste straal</a:t>
          </a:r>
        </a:p>
      </xdr:txBody>
    </xdr:sp>
    <xdr:clientData/>
  </xdr:twoCellAnchor>
  <xdr:twoCellAnchor>
    <xdr:from>
      <xdr:col>5</xdr:col>
      <xdr:colOff>171450</xdr:colOff>
      <xdr:row>24</xdr:row>
      <xdr:rowOff>95250</xdr:rowOff>
    </xdr:from>
    <xdr:to>
      <xdr:col>6</xdr:col>
      <xdr:colOff>647700</xdr:colOff>
      <xdr:row>25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90850" y="4076700"/>
          <a:ext cx="1085850" cy="1905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gebroken straal</a:t>
          </a:r>
        </a:p>
      </xdr:txBody>
    </xdr:sp>
    <xdr:clientData/>
  </xdr:twoCellAnchor>
  <xdr:twoCellAnchor editAs="oneCell">
    <xdr:from>
      <xdr:col>10</xdr:col>
      <xdr:colOff>104775</xdr:colOff>
      <xdr:row>1</xdr:row>
      <xdr:rowOff>0</xdr:rowOff>
    </xdr:from>
    <xdr:to>
      <xdr:col>12</xdr:col>
      <xdr:colOff>180975</xdr:colOff>
      <xdr:row>7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96025" y="161925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11</xdr:row>
      <xdr:rowOff>66675</xdr:rowOff>
    </xdr:from>
    <xdr:ext cx="676275" cy="247650"/>
    <xdr:sp>
      <xdr:nvSpPr>
        <xdr:cNvPr id="7" name="TextBox 8"/>
        <xdr:cNvSpPr txBox="1">
          <a:spLocks noChangeArrowheads="1"/>
        </xdr:cNvSpPr>
      </xdr:nvSpPr>
      <xdr:spPr>
        <a:xfrm>
          <a:off x="504825" y="190500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LUCHT</a:t>
          </a:r>
        </a:p>
      </xdr:txBody>
    </xdr:sp>
    <xdr:clientData/>
  </xdr:oneCellAnchor>
  <xdr:oneCellAnchor>
    <xdr:from>
      <xdr:col>1</xdr:col>
      <xdr:colOff>0</xdr:colOff>
      <xdr:row>22</xdr:row>
      <xdr:rowOff>133350</xdr:rowOff>
    </xdr:from>
    <xdr:ext cx="676275" cy="247650"/>
    <xdr:sp>
      <xdr:nvSpPr>
        <xdr:cNvPr id="8" name="TextBox 9"/>
        <xdr:cNvSpPr txBox="1">
          <a:spLocks noChangeArrowheads="1"/>
        </xdr:cNvSpPr>
      </xdr:nvSpPr>
      <xdr:spPr>
        <a:xfrm>
          <a:off x="409575" y="379095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STOF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van lucht naar water</a:t>
          </a:r>
        </a:p>
      </xdr:txBody>
    </xdr:sp>
    <xdr:clientData/>
  </xdr:oneCellAnchor>
  <xdr:oneCellAnchor>
    <xdr:from>
      <xdr:col>3</xdr:col>
      <xdr:colOff>247650</xdr:colOff>
      <xdr:row>5</xdr:row>
      <xdr:rowOff>142875</xdr:rowOff>
    </xdr:from>
    <xdr:ext cx="581025" cy="171450"/>
    <xdr:sp>
      <xdr:nvSpPr>
        <xdr:cNvPr id="9" name="TextBox 10"/>
        <xdr:cNvSpPr txBox="1">
          <a:spLocks noChangeArrowheads="1"/>
        </xdr:cNvSpPr>
      </xdr:nvSpPr>
      <xdr:spPr>
        <a:xfrm>
          <a:off x="1847850" y="10001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normaal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naar water</a:t>
          </a:r>
        </a:p>
      </xdr:txBody>
    </xdr:sp>
    <xdr:clientData/>
  </xdr:oneCellAnchor>
  <xdr:twoCellAnchor>
    <xdr:from>
      <xdr:col>0</xdr:col>
      <xdr:colOff>381000</xdr:colOff>
      <xdr:row>15</xdr:row>
      <xdr:rowOff>47625</xdr:rowOff>
    </xdr:from>
    <xdr:to>
      <xdr:col>6</xdr:col>
      <xdr:colOff>676275</xdr:colOff>
      <xdr:row>25</xdr:row>
      <xdr:rowOff>152400</xdr:rowOff>
    </xdr:to>
    <xdr:grpSp>
      <xdr:nvGrpSpPr>
        <xdr:cNvPr id="10" name="Group 14"/>
        <xdr:cNvGrpSpPr>
          <a:grpSpLocks/>
        </xdr:cNvGrpSpPr>
      </xdr:nvGrpSpPr>
      <xdr:grpSpPr>
        <a:xfrm>
          <a:off x="381000" y="2552700"/>
          <a:ext cx="3724275" cy="1743075"/>
          <a:chOff x="39" y="269"/>
          <a:chExt cx="391" cy="183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>
            <a:off x="396" y="270"/>
            <a:ext cx="34" cy="1"/>
          </a:xfrm>
          <a:custGeom>
            <a:pathLst>
              <a:path h="1" w="32">
                <a:moveTo>
                  <a:pt x="0" y="0"/>
                </a:moveTo>
                <a:lnTo>
                  <a:pt x="32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39" y="270"/>
            <a:ext cx="14" cy="1"/>
          </a:xfrm>
          <a:custGeom>
            <a:pathLst>
              <a:path h="1" w="13">
                <a:moveTo>
                  <a:pt x="13" y="0"/>
                </a:moveTo>
                <a:lnTo>
                  <a:pt x="0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40" y="269"/>
            <a:ext cx="1" cy="181"/>
          </a:xfrm>
          <a:custGeom>
            <a:pathLst>
              <a:path h="181" w="1">
                <a:moveTo>
                  <a:pt x="0" y="0"/>
                </a:moveTo>
                <a:lnTo>
                  <a:pt x="0" y="181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8"/>
          <xdr:cNvSpPr>
            <a:spLocks/>
          </xdr:cNvSpPr>
        </xdr:nvSpPr>
        <xdr:spPr>
          <a:xfrm>
            <a:off x="39" y="450"/>
            <a:ext cx="39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9"/>
          <xdr:cNvSpPr>
            <a:spLocks/>
          </xdr:cNvSpPr>
        </xdr:nvSpPr>
        <xdr:spPr>
          <a:xfrm>
            <a:off x="429" y="269"/>
            <a:ext cx="1" cy="183"/>
          </a:xfrm>
          <a:custGeom>
            <a:pathLst>
              <a:path h="183" w="1">
                <a:moveTo>
                  <a:pt x="0" y="183"/>
                </a:moveTo>
                <a:lnTo>
                  <a:pt x="0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0</xdr:rowOff>
    </xdr:from>
    <xdr:to>
      <xdr:col>6</xdr:col>
      <xdr:colOff>666750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90525" y="1028700"/>
        <a:ext cx="3705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15</xdr:row>
      <xdr:rowOff>95250</xdr:rowOff>
    </xdr:from>
    <xdr:ext cx="3609975" cy="1638300"/>
    <xdr:sp>
      <xdr:nvSpPr>
        <xdr:cNvPr id="2" name="TextBox 2"/>
        <xdr:cNvSpPr txBox="1">
          <a:spLocks noChangeArrowheads="1"/>
        </xdr:cNvSpPr>
      </xdr:nvSpPr>
      <xdr:spPr>
        <a:xfrm>
          <a:off x="447675" y="2600325"/>
          <a:ext cx="36099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 .    .    .    .    .    .    .    .    .    .    .    .    .    .    .    .    .    . 
  .    .    .    .    .    .    .    .    .    .    .    .    .    .    .    .    .   .    . 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
.   .    .    .    .    .    .    .    .    .    .    .    .    .    .    .    .    .    .
  .    .    .    .    .    .    .    .    .    .    .    .    .    .    .    .    .   .   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371475</xdr:colOff>
      <xdr:row>24</xdr:row>
      <xdr:rowOff>123825</xdr:rowOff>
    </xdr:from>
    <xdr:ext cx="1143000" cy="180975"/>
    <xdr:sp>
      <xdr:nvSpPr>
        <xdr:cNvPr id="3" name="TextBox 4"/>
        <xdr:cNvSpPr txBox="1">
          <a:spLocks noChangeArrowheads="1"/>
        </xdr:cNvSpPr>
      </xdr:nvSpPr>
      <xdr:spPr>
        <a:xfrm>
          <a:off x="371475" y="4105275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invallende straal
van lucht naar water</a:t>
          </a:r>
        </a:p>
      </xdr:txBody>
    </xdr:sp>
    <xdr:clientData/>
  </xdr:oneCellAnchor>
  <xdr:twoCellAnchor>
    <xdr:from>
      <xdr:col>4</xdr:col>
      <xdr:colOff>523875</xdr:colOff>
      <xdr:row>24</xdr:row>
      <xdr:rowOff>85725</xdr:rowOff>
    </xdr:from>
    <xdr:to>
      <xdr:col>6</xdr:col>
      <xdr:colOff>657225</xdr:colOff>
      <xdr:row>25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33675" y="4067175"/>
          <a:ext cx="1352550" cy="2000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teruggekaatste straal</a:t>
          </a:r>
        </a:p>
      </xdr:txBody>
    </xdr:sp>
    <xdr:clientData/>
  </xdr:twoCellAnchor>
  <xdr:twoCellAnchor>
    <xdr:from>
      <xdr:col>5</xdr:col>
      <xdr:colOff>190500</xdr:colOff>
      <xdr:row>6</xdr:row>
      <xdr:rowOff>9525</xdr:rowOff>
    </xdr:from>
    <xdr:to>
      <xdr:col>6</xdr:col>
      <xdr:colOff>666750</xdr:colOff>
      <xdr:row>7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009900" y="1038225"/>
          <a:ext cx="1085850" cy="1905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gebroken straal</a:t>
          </a:r>
        </a:p>
      </xdr:txBody>
    </xdr:sp>
    <xdr:clientData/>
  </xdr:twoCellAnchor>
  <xdr:twoCellAnchor editAs="oneCell">
    <xdr:from>
      <xdr:col>10</xdr:col>
      <xdr:colOff>95250</xdr:colOff>
      <xdr:row>1</xdr:row>
      <xdr:rowOff>9525</xdr:rowOff>
    </xdr:from>
    <xdr:to>
      <xdr:col>12</xdr:col>
      <xdr:colOff>171450</xdr:colOff>
      <xdr:row>7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0" y="171450"/>
          <a:ext cx="105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95250</xdr:colOff>
      <xdr:row>11</xdr:row>
      <xdr:rowOff>66675</xdr:rowOff>
    </xdr:from>
    <xdr:ext cx="676275" cy="247650"/>
    <xdr:sp>
      <xdr:nvSpPr>
        <xdr:cNvPr id="7" name="TextBox 8"/>
        <xdr:cNvSpPr txBox="1">
          <a:spLocks noChangeArrowheads="1"/>
        </xdr:cNvSpPr>
      </xdr:nvSpPr>
      <xdr:spPr>
        <a:xfrm>
          <a:off x="504825" y="190500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LUCHT</a:t>
          </a:r>
        </a:p>
      </xdr:txBody>
    </xdr:sp>
    <xdr:clientData/>
  </xdr:oneCellAnchor>
  <xdr:oneCellAnchor>
    <xdr:from>
      <xdr:col>1</xdr:col>
      <xdr:colOff>0</xdr:colOff>
      <xdr:row>22</xdr:row>
      <xdr:rowOff>133350</xdr:rowOff>
    </xdr:from>
    <xdr:ext cx="676275" cy="247650"/>
    <xdr:sp>
      <xdr:nvSpPr>
        <xdr:cNvPr id="8" name="TextBox 9"/>
        <xdr:cNvSpPr txBox="1">
          <a:spLocks noChangeArrowheads="1"/>
        </xdr:cNvSpPr>
      </xdr:nvSpPr>
      <xdr:spPr>
        <a:xfrm>
          <a:off x="409575" y="3790950"/>
          <a:ext cx="676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STOF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van lucht naar water</a:t>
          </a:r>
        </a:p>
      </xdr:txBody>
    </xdr:sp>
    <xdr:clientData/>
  </xdr:oneCellAnchor>
  <xdr:oneCellAnchor>
    <xdr:from>
      <xdr:col>3</xdr:col>
      <xdr:colOff>247650</xdr:colOff>
      <xdr:row>5</xdr:row>
      <xdr:rowOff>142875</xdr:rowOff>
    </xdr:from>
    <xdr:ext cx="581025" cy="171450"/>
    <xdr:sp>
      <xdr:nvSpPr>
        <xdr:cNvPr id="9" name="TextBox 10"/>
        <xdr:cNvSpPr txBox="1">
          <a:spLocks noChangeArrowheads="1"/>
        </xdr:cNvSpPr>
      </xdr:nvSpPr>
      <xdr:spPr>
        <a:xfrm>
          <a:off x="1847850" y="10001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normaal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naar water</a:t>
          </a:r>
        </a:p>
      </xdr:txBody>
    </xdr:sp>
    <xdr:clientData/>
  </xdr:oneCellAnchor>
  <xdr:twoCellAnchor>
    <xdr:from>
      <xdr:col>0</xdr:col>
      <xdr:colOff>381000</xdr:colOff>
      <xdr:row>15</xdr:row>
      <xdr:rowOff>47625</xdr:rowOff>
    </xdr:from>
    <xdr:to>
      <xdr:col>6</xdr:col>
      <xdr:colOff>676275</xdr:colOff>
      <xdr:row>25</xdr:row>
      <xdr:rowOff>152400</xdr:rowOff>
    </xdr:to>
    <xdr:grpSp>
      <xdr:nvGrpSpPr>
        <xdr:cNvPr id="10" name="Group 14"/>
        <xdr:cNvGrpSpPr>
          <a:grpSpLocks/>
        </xdr:cNvGrpSpPr>
      </xdr:nvGrpSpPr>
      <xdr:grpSpPr>
        <a:xfrm>
          <a:off x="381000" y="2552700"/>
          <a:ext cx="3724275" cy="1743075"/>
          <a:chOff x="39" y="269"/>
          <a:chExt cx="391" cy="183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>
            <a:off x="396" y="270"/>
            <a:ext cx="34" cy="1"/>
          </a:xfrm>
          <a:custGeom>
            <a:pathLst>
              <a:path h="1" w="32">
                <a:moveTo>
                  <a:pt x="0" y="0"/>
                </a:moveTo>
                <a:lnTo>
                  <a:pt x="32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39" y="270"/>
            <a:ext cx="14" cy="1"/>
          </a:xfrm>
          <a:custGeom>
            <a:pathLst>
              <a:path h="1" w="13">
                <a:moveTo>
                  <a:pt x="13" y="0"/>
                </a:moveTo>
                <a:lnTo>
                  <a:pt x="0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40" y="269"/>
            <a:ext cx="1" cy="181"/>
          </a:xfrm>
          <a:custGeom>
            <a:pathLst>
              <a:path h="181" w="1">
                <a:moveTo>
                  <a:pt x="0" y="0"/>
                </a:moveTo>
                <a:lnTo>
                  <a:pt x="0" y="181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8"/>
          <xdr:cNvSpPr>
            <a:spLocks/>
          </xdr:cNvSpPr>
        </xdr:nvSpPr>
        <xdr:spPr>
          <a:xfrm>
            <a:off x="39" y="450"/>
            <a:ext cx="39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9"/>
          <xdr:cNvSpPr>
            <a:spLocks/>
          </xdr:cNvSpPr>
        </xdr:nvSpPr>
        <xdr:spPr>
          <a:xfrm>
            <a:off x="429" y="269"/>
            <a:ext cx="1" cy="183"/>
          </a:xfrm>
          <a:custGeom>
            <a:pathLst>
              <a:path h="183" w="1">
                <a:moveTo>
                  <a:pt x="0" y="183"/>
                </a:moveTo>
                <a:lnTo>
                  <a:pt x="0" y="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66675</xdr:rowOff>
    </xdr:from>
    <xdr:to>
      <xdr:col>14</xdr:col>
      <xdr:colOff>200025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609975" y="66675"/>
        <a:ext cx="52101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22</xdr:row>
      <xdr:rowOff>142875</xdr:rowOff>
    </xdr:from>
    <xdr:to>
      <xdr:col>14</xdr:col>
      <xdr:colOff>200025</xdr:colOff>
      <xdr:row>40</xdr:row>
      <xdr:rowOff>57150</xdr:rowOff>
    </xdr:to>
    <xdr:graphicFrame>
      <xdr:nvGraphicFramePr>
        <xdr:cNvPr id="1" name="Chart 3"/>
        <xdr:cNvGraphicFramePr/>
      </xdr:nvGraphicFramePr>
      <xdr:xfrm>
        <a:off x="6934200" y="3705225"/>
        <a:ext cx="2447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1</xdr:row>
      <xdr:rowOff>38100</xdr:rowOff>
    </xdr:from>
    <xdr:to>
      <xdr:col>16</xdr:col>
      <xdr:colOff>38100</xdr:colOff>
      <xdr:row>22</xdr:row>
      <xdr:rowOff>152400</xdr:rowOff>
    </xdr:to>
    <xdr:grpSp>
      <xdr:nvGrpSpPr>
        <xdr:cNvPr id="2" name="Group 70"/>
        <xdr:cNvGrpSpPr>
          <a:grpSpLocks/>
        </xdr:cNvGrpSpPr>
      </xdr:nvGrpSpPr>
      <xdr:grpSpPr>
        <a:xfrm>
          <a:off x="6915150" y="200025"/>
          <a:ext cx="3524250" cy="3514725"/>
          <a:chOff x="725" y="21"/>
          <a:chExt cx="370" cy="369"/>
        </a:xfrm>
        <a:solidFill>
          <a:srgbClr val="FFFFFF"/>
        </a:solidFill>
      </xdr:grpSpPr>
      <xdr:grpSp>
        <xdr:nvGrpSpPr>
          <xdr:cNvPr id="3" name="Group 47"/>
          <xdr:cNvGrpSpPr>
            <a:grpSpLocks noChangeAspect="1"/>
          </xdr:cNvGrpSpPr>
        </xdr:nvGrpSpPr>
        <xdr:grpSpPr>
          <a:xfrm>
            <a:off x="725" y="21"/>
            <a:ext cx="369" cy="369"/>
            <a:chOff x="257" y="14"/>
            <a:chExt cx="241" cy="250"/>
          </a:xfrm>
          <a:solidFill>
            <a:srgbClr val="FFFFFF"/>
          </a:solidFill>
        </xdr:grpSpPr>
        <xdr:sp>
          <xdr:nvSpPr>
            <xdr:cNvPr id="4" name="Rectangle 27"/>
            <xdr:cNvSpPr>
              <a:spLocks noChangeAspect="1"/>
            </xdr:cNvSpPr>
          </xdr:nvSpPr>
          <xdr:spPr>
            <a:xfrm>
              <a:off x="257" y="14"/>
              <a:ext cx="240" cy="125"/>
            </a:xfrm>
            <a:prstGeom prst="rect">
              <a:avLst/>
            </a:prstGeom>
            <a:solidFill>
              <a:srgbClr val="FFFFCC"/>
            </a:solidFill>
            <a:ln w="285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25"/>
            <xdr:cNvGrpSpPr>
              <a:grpSpLocks noChangeAspect="1"/>
            </xdr:cNvGrpSpPr>
          </xdr:nvGrpSpPr>
          <xdr:grpSpPr>
            <a:xfrm>
              <a:off x="257" y="15"/>
              <a:ext cx="241" cy="249"/>
              <a:chOff x="257" y="15"/>
              <a:chExt cx="227" cy="249"/>
            </a:xfrm>
            <a:solidFill>
              <a:srgbClr val="FFFFFF"/>
            </a:solidFill>
          </xdr:grpSpPr>
          <xdr:sp>
            <xdr:nvSpPr>
              <xdr:cNvPr id="6" name="Rectangle 4"/>
              <xdr:cNvSpPr>
                <a:spLocks noChangeAspect="1"/>
              </xdr:cNvSpPr>
            </xdr:nvSpPr>
            <xdr:spPr>
              <a:xfrm>
                <a:off x="258" y="139"/>
                <a:ext cx="226" cy="125"/>
              </a:xfrm>
              <a:prstGeom prst="rect">
                <a:avLst/>
              </a:prstGeom>
              <a:solidFill>
                <a:srgbClr val="99CCFF"/>
              </a:solidFill>
              <a:ln w="285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7" name="Group 24"/>
              <xdr:cNvGrpSpPr>
                <a:grpSpLocks noChangeAspect="1"/>
              </xdr:cNvGrpSpPr>
            </xdr:nvGrpSpPr>
            <xdr:grpSpPr>
              <a:xfrm>
                <a:off x="257" y="15"/>
                <a:ext cx="227" cy="248"/>
                <a:chOff x="257" y="15"/>
                <a:chExt cx="227" cy="248"/>
              </a:xfrm>
              <a:solidFill>
                <a:srgbClr val="FFFFFF"/>
              </a:solidFill>
            </xdr:grpSpPr>
            <xdr:grpSp>
              <xdr:nvGrpSpPr>
                <xdr:cNvPr id="8" name="Group 13"/>
                <xdr:cNvGrpSpPr>
                  <a:grpSpLocks noChangeAspect="1"/>
                </xdr:cNvGrpSpPr>
              </xdr:nvGrpSpPr>
              <xdr:grpSpPr>
                <a:xfrm>
                  <a:off x="257" y="139"/>
                  <a:ext cx="227" cy="124"/>
                  <a:chOff x="693" y="176"/>
                  <a:chExt cx="192" cy="96"/>
                </a:xfrm>
                <a:solidFill>
                  <a:srgbClr val="FFFFFF"/>
                </a:solidFill>
              </xdr:grpSpPr>
              <xdr:sp>
                <xdr:nvSpPr>
                  <xdr:cNvPr id="9" name="Rectangle 5"/>
                  <xdr:cNvSpPr>
                    <a:spLocks noChangeAspect="1"/>
                  </xdr:cNvSpPr>
                </xdr:nvSpPr>
                <xdr:spPr>
                  <a:xfrm>
                    <a:off x="837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" name="Rectangle 6"/>
                  <xdr:cNvSpPr>
                    <a:spLocks noChangeAspect="1"/>
                  </xdr:cNvSpPr>
                </xdr:nvSpPr>
                <xdr:spPr>
                  <a:xfrm>
                    <a:off x="693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Rectangle 7"/>
                  <xdr:cNvSpPr>
                    <a:spLocks noChangeAspect="1"/>
                  </xdr:cNvSpPr>
                </xdr:nvSpPr>
                <xdr:spPr>
                  <a:xfrm>
                    <a:off x="693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" name="Rectangle 8"/>
                  <xdr:cNvSpPr>
                    <a:spLocks noChangeAspect="1"/>
                  </xdr:cNvSpPr>
                </xdr:nvSpPr>
                <xdr:spPr>
                  <a:xfrm>
                    <a:off x="741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" name="Rectangle 9"/>
                  <xdr:cNvSpPr>
                    <a:spLocks noChangeAspect="1"/>
                  </xdr:cNvSpPr>
                </xdr:nvSpPr>
                <xdr:spPr>
                  <a:xfrm>
                    <a:off x="789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" name="Rectangle 10"/>
                  <xdr:cNvSpPr>
                    <a:spLocks noChangeAspect="1"/>
                  </xdr:cNvSpPr>
                </xdr:nvSpPr>
                <xdr:spPr>
                  <a:xfrm>
                    <a:off x="741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Rectangle 11"/>
                  <xdr:cNvSpPr>
                    <a:spLocks noChangeAspect="1"/>
                  </xdr:cNvSpPr>
                </xdr:nvSpPr>
                <xdr:spPr>
                  <a:xfrm>
                    <a:off x="789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6" name="Rectangle 12"/>
                  <xdr:cNvSpPr>
                    <a:spLocks noChangeAspect="1"/>
                  </xdr:cNvSpPr>
                </xdr:nvSpPr>
                <xdr:spPr>
                  <a:xfrm>
                    <a:off x="837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7" name="Group 15"/>
                <xdr:cNvGrpSpPr>
                  <a:grpSpLocks noChangeAspect="1"/>
                </xdr:cNvGrpSpPr>
              </xdr:nvGrpSpPr>
              <xdr:grpSpPr>
                <a:xfrm>
                  <a:off x="257" y="15"/>
                  <a:ext cx="227" cy="124"/>
                  <a:chOff x="693" y="176"/>
                  <a:chExt cx="192" cy="96"/>
                </a:xfrm>
                <a:solidFill>
                  <a:srgbClr val="FFFFFF"/>
                </a:solidFill>
              </xdr:grpSpPr>
              <xdr:sp>
                <xdr:nvSpPr>
                  <xdr:cNvPr id="18" name="Rectangle 16"/>
                  <xdr:cNvSpPr>
                    <a:spLocks noChangeAspect="1"/>
                  </xdr:cNvSpPr>
                </xdr:nvSpPr>
                <xdr:spPr>
                  <a:xfrm>
                    <a:off x="837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Rectangle 17"/>
                  <xdr:cNvSpPr>
                    <a:spLocks noChangeAspect="1"/>
                  </xdr:cNvSpPr>
                </xdr:nvSpPr>
                <xdr:spPr>
                  <a:xfrm>
                    <a:off x="693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0" name="Rectangle 18"/>
                  <xdr:cNvSpPr>
                    <a:spLocks noChangeAspect="1"/>
                  </xdr:cNvSpPr>
                </xdr:nvSpPr>
                <xdr:spPr>
                  <a:xfrm>
                    <a:off x="693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Rectangle 19"/>
                  <xdr:cNvSpPr>
                    <a:spLocks noChangeAspect="1"/>
                  </xdr:cNvSpPr>
                </xdr:nvSpPr>
                <xdr:spPr>
                  <a:xfrm>
                    <a:off x="741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Rectangle 20"/>
                  <xdr:cNvSpPr>
                    <a:spLocks noChangeAspect="1"/>
                  </xdr:cNvSpPr>
                </xdr:nvSpPr>
                <xdr:spPr>
                  <a:xfrm>
                    <a:off x="789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Rectangle 21"/>
                  <xdr:cNvSpPr>
                    <a:spLocks noChangeAspect="1"/>
                  </xdr:cNvSpPr>
                </xdr:nvSpPr>
                <xdr:spPr>
                  <a:xfrm>
                    <a:off x="741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Rectangle 22"/>
                  <xdr:cNvSpPr>
                    <a:spLocks noChangeAspect="1"/>
                  </xdr:cNvSpPr>
                </xdr:nvSpPr>
                <xdr:spPr>
                  <a:xfrm>
                    <a:off x="789" y="224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Rectangle 23"/>
                  <xdr:cNvSpPr>
                    <a:spLocks noChangeAspect="1"/>
                  </xdr:cNvSpPr>
                </xdr:nvSpPr>
                <xdr:spPr>
                  <a:xfrm>
                    <a:off x="837" y="176"/>
                    <a:ext cx="48" cy="48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</xdr:grpSp>
      <xdr:sp>
        <xdr:nvSpPr>
          <xdr:cNvPr id="26" name="AutoShape 50"/>
          <xdr:cNvSpPr>
            <a:spLocks noChangeAspect="1"/>
          </xdr:cNvSpPr>
        </xdr:nvSpPr>
        <xdr:spPr>
          <a:xfrm>
            <a:off x="728" y="23"/>
            <a:ext cx="366" cy="366"/>
          </a:xfrm>
          <a:custGeom>
            <a:pathLst>
              <a:path h="366" w="366">
                <a:moveTo>
                  <a:pt x="0" y="0"/>
                </a:moveTo>
                <a:lnTo>
                  <a:pt x="285" y="182"/>
                </a:lnTo>
                <a:lnTo>
                  <a:pt x="366" y="366"/>
                </a:lnTo>
              </a:path>
            </a:pathLst>
          </a:cu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52"/>
          <xdr:cNvSpPr txBox="1">
            <a:spLocks noChangeAspect="1" noChangeArrowheads="1"/>
          </xdr:cNvSpPr>
        </xdr:nvSpPr>
        <xdr:spPr>
          <a:xfrm>
            <a:off x="803" y="150"/>
            <a:ext cx="18" cy="37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200" b="1" i="0" u="none" baseline="-25000">
                <a:solidFill>
                  <a:srgbClr val="3366FF"/>
                </a:solidFill>
                <a:latin typeface="Times New Roman"/>
                <a:ea typeface="Times New Roman"/>
                <a:cs typeface="Times New Roman"/>
              </a:rPr>
              <a:t>1</a:t>
            </a:r>
          </a:p>
        </xdr:txBody>
      </xdr:sp>
      <xdr:sp>
        <xdr:nvSpPr>
          <xdr:cNvPr id="28" name="TextBox 53"/>
          <xdr:cNvSpPr txBox="1">
            <a:spLocks noChangeAspect="1" noChangeArrowheads="1"/>
          </xdr:cNvSpPr>
        </xdr:nvSpPr>
        <xdr:spPr>
          <a:xfrm>
            <a:off x="892" y="158"/>
            <a:ext cx="18" cy="37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200" b="1" i="0" u="none" baseline="-2500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2</a:t>
            </a:r>
          </a:p>
        </xdr:txBody>
      </xdr:sp>
      <xdr:sp>
        <xdr:nvSpPr>
          <xdr:cNvPr id="29" name="TextBox 54"/>
          <xdr:cNvSpPr txBox="1">
            <a:spLocks noChangeAspect="1" noChangeArrowheads="1"/>
          </xdr:cNvSpPr>
        </xdr:nvSpPr>
        <xdr:spPr>
          <a:xfrm>
            <a:off x="994" y="161"/>
            <a:ext cx="18" cy="37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200" b="1" i="0" u="none" baseline="-25000">
                <a:solidFill>
                  <a:srgbClr val="FF00FF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sp>
        <xdr:nvSpPr>
          <xdr:cNvPr id="30" name="Line 55"/>
          <xdr:cNvSpPr>
            <a:spLocks noChangeAspect="1"/>
          </xdr:cNvSpPr>
        </xdr:nvSpPr>
        <xdr:spPr>
          <a:xfrm>
            <a:off x="1013" y="113"/>
            <a:ext cx="0" cy="197"/>
          </a:xfrm>
          <a:prstGeom prst="line">
            <a:avLst/>
          </a:prstGeom>
          <a:noFill/>
          <a:ln w="19050" cmpd="sng">
            <a:solidFill>
              <a:srgbClr val="FF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48"/>
          <xdr:cNvSpPr>
            <a:spLocks noChangeAspect="1"/>
          </xdr:cNvSpPr>
        </xdr:nvSpPr>
        <xdr:spPr>
          <a:xfrm>
            <a:off x="725" y="23"/>
            <a:ext cx="369" cy="367"/>
          </a:xfrm>
          <a:custGeom>
            <a:pathLst>
              <a:path h="367" w="369">
                <a:moveTo>
                  <a:pt x="0" y="0"/>
                </a:moveTo>
                <a:lnTo>
                  <a:pt x="369" y="367"/>
                </a:lnTo>
              </a:path>
            </a:pathLst>
          </a:cu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49"/>
          <xdr:cNvSpPr>
            <a:spLocks noChangeAspect="1"/>
          </xdr:cNvSpPr>
        </xdr:nvSpPr>
        <xdr:spPr>
          <a:xfrm>
            <a:off x="725" y="23"/>
            <a:ext cx="370" cy="367"/>
          </a:xfrm>
          <a:custGeom>
            <a:pathLst>
              <a:path h="367" w="370">
                <a:moveTo>
                  <a:pt x="0" y="0"/>
                </a:moveTo>
                <a:lnTo>
                  <a:pt x="93" y="183"/>
                </a:lnTo>
                <a:lnTo>
                  <a:pt x="370" y="367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590550</xdr:colOff>
      <xdr:row>0</xdr:row>
      <xdr:rowOff>47625</xdr:rowOff>
    </xdr:from>
    <xdr:to>
      <xdr:col>16</xdr:col>
      <xdr:colOff>200025</xdr:colOff>
      <xdr:row>25</xdr:row>
      <xdr:rowOff>0</xdr:rowOff>
    </xdr:to>
    <xdr:grpSp>
      <xdr:nvGrpSpPr>
        <xdr:cNvPr id="33" name="Group 71"/>
        <xdr:cNvGrpSpPr>
          <a:grpSpLocks/>
        </xdr:cNvGrpSpPr>
      </xdr:nvGrpSpPr>
      <xdr:grpSpPr>
        <a:xfrm>
          <a:off x="6724650" y="47625"/>
          <a:ext cx="3876675" cy="4000500"/>
          <a:chOff x="706" y="5"/>
          <a:chExt cx="407" cy="420"/>
        </a:xfrm>
        <a:solidFill>
          <a:srgbClr val="FFFFFF"/>
        </a:solidFill>
      </xdr:grpSpPr>
      <xdr:sp>
        <xdr:nvSpPr>
          <xdr:cNvPr id="34" name="TextBox 58"/>
          <xdr:cNvSpPr txBox="1">
            <a:spLocks noChangeArrowheads="1"/>
          </xdr:cNvSpPr>
        </xdr:nvSpPr>
        <xdr:spPr>
          <a:xfrm>
            <a:off x="706" y="5"/>
            <a:ext cx="27" cy="39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A</a:t>
            </a:r>
          </a:p>
        </xdr:txBody>
      </xdr:sp>
      <xdr:sp>
        <xdr:nvSpPr>
          <xdr:cNvPr id="35" name="TextBox 59"/>
          <xdr:cNvSpPr txBox="1">
            <a:spLocks noChangeArrowheads="1"/>
          </xdr:cNvSpPr>
        </xdr:nvSpPr>
        <xdr:spPr>
          <a:xfrm>
            <a:off x="1086" y="386"/>
            <a:ext cx="27" cy="39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B</a:t>
            </a:r>
          </a:p>
        </xdr:txBody>
      </xdr:sp>
      <xdr:sp>
        <xdr:nvSpPr>
          <xdr:cNvPr id="36" name="TextBox 61"/>
          <xdr:cNvSpPr txBox="1">
            <a:spLocks noChangeArrowheads="1"/>
          </xdr:cNvSpPr>
        </xdr:nvSpPr>
        <xdr:spPr>
          <a:xfrm>
            <a:off x="708" y="203"/>
            <a:ext cx="27" cy="40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C</a:t>
            </a:r>
          </a:p>
        </xdr:txBody>
      </xdr:sp>
      <xdr:sp>
        <xdr:nvSpPr>
          <xdr:cNvPr id="37" name="TextBox 65"/>
          <xdr:cNvSpPr txBox="1">
            <a:spLocks noChangeArrowheads="1"/>
          </xdr:cNvSpPr>
        </xdr:nvSpPr>
        <xdr:spPr>
          <a:xfrm>
            <a:off x="799" y="204"/>
            <a:ext cx="27" cy="40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D</a:t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19</xdr:col>
      <xdr:colOff>19050</xdr:colOff>
      <xdr:row>41</xdr:row>
      <xdr:rowOff>85725</xdr:rowOff>
    </xdr:to>
    <xdr:graphicFrame>
      <xdr:nvGraphicFramePr>
        <xdr:cNvPr id="38" name="Chart 72"/>
        <xdr:cNvGraphicFramePr/>
      </xdr:nvGraphicFramePr>
      <xdr:xfrm>
        <a:off x="9791700" y="3886200"/>
        <a:ext cx="24574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/>
  <dimension ref="A1:BI100"/>
  <sheetViews>
    <sheetView showGridLines="0" showRowColHeaders="0" showZeros="0" tabSelected="1" showOutlineSymbols="0" zoomScaleSheetLayoutView="50" workbookViewId="0" topLeftCell="A1">
      <pane xSplit="20" ySplit="53" topLeftCell="AR54" activePane="bottomRight" state="frozen"/>
      <selection pane="topLeft" activeCell="A1" sqref="A1"/>
      <selection pane="topRight" activeCell="U1" sqref="U1"/>
      <selection pane="bottomLeft" activeCell="A54" sqref="A54"/>
      <selection pane="bottomRight" activeCell="S1" sqref="S1:T16384"/>
    </sheetView>
  </sheetViews>
  <sheetFormatPr defaultColWidth="9.140625" defaultRowHeight="12.75"/>
  <cols>
    <col min="1" max="1" width="6.140625" style="7" customWidth="1"/>
    <col min="2" max="2" width="3.421875" style="7" customWidth="1"/>
    <col min="3" max="6" width="9.140625" style="7" customWidth="1"/>
    <col min="7" max="7" width="13.8515625" style="7" customWidth="1"/>
    <col min="8" max="9" width="9.140625" style="7" customWidth="1"/>
    <col min="10" max="10" width="9.28125" style="7" customWidth="1"/>
    <col min="11" max="11" width="9.140625" style="7" customWidth="1"/>
    <col min="12" max="14" width="5.57421875" style="7" customWidth="1"/>
    <col min="15" max="15" width="7.8515625" style="7" customWidth="1"/>
    <col min="16" max="16" width="7.7109375" style="7" customWidth="1"/>
    <col min="17" max="17" width="7.8515625" style="7" customWidth="1"/>
    <col min="18" max="18" width="10.8515625" style="7" customWidth="1"/>
    <col min="19" max="20" width="28.00390625" style="7" customWidth="1"/>
    <col min="21" max="23" width="10.8515625" style="7" customWidth="1"/>
    <col min="24" max="25" width="9.7109375" style="7" bestFit="1" customWidth="1"/>
    <col min="26" max="16384" width="9.140625" style="7" customWidth="1"/>
  </cols>
  <sheetData>
    <row r="1" spans="1:8" ht="12.75">
      <c r="A1" s="13"/>
      <c r="B1" s="13"/>
      <c r="C1" s="13"/>
      <c r="D1" s="13"/>
      <c r="E1" s="13"/>
      <c r="F1" s="13"/>
      <c r="G1" s="13"/>
      <c r="H1" s="13"/>
    </row>
    <row r="2" spans="1:36" ht="15.75">
      <c r="A2" s="122"/>
      <c r="B2" s="123"/>
      <c r="C2" s="13"/>
      <c r="D2" s="13"/>
      <c r="E2" s="13"/>
      <c r="F2" s="13"/>
      <c r="G2" s="13"/>
      <c r="H2" s="13"/>
      <c r="AC2" s="7" t="s">
        <v>10</v>
      </c>
      <c r="AD2" s="7" t="s">
        <v>17</v>
      </c>
      <c r="AE2" s="124" t="s">
        <v>22</v>
      </c>
      <c r="AF2" s="125" t="s">
        <v>18</v>
      </c>
      <c r="AG2" s="125" t="s">
        <v>19</v>
      </c>
      <c r="AH2" s="126" t="s">
        <v>23</v>
      </c>
      <c r="AI2" s="7" t="s">
        <v>28</v>
      </c>
      <c r="AJ2" s="125"/>
    </row>
    <row r="3" spans="1:36" ht="12.75">
      <c r="A3" s="122"/>
      <c r="B3" s="51"/>
      <c r="C3" s="13"/>
      <c r="D3" s="13"/>
      <c r="E3" s="13"/>
      <c r="F3" s="13"/>
      <c r="G3" s="13"/>
      <c r="H3" s="13"/>
      <c r="AA3" s="127">
        <v>1</v>
      </c>
      <c r="AB3" s="7">
        <v>687</v>
      </c>
      <c r="AC3" s="7" t="s">
        <v>11</v>
      </c>
      <c r="AD3" s="128">
        <f>L10</f>
        <v>0</v>
      </c>
      <c r="AE3" s="129">
        <f aca="true" t="shared" si="0" ref="AE3:AE8">$AF$3+$AG$3/AB3^2</f>
        <v>0</v>
      </c>
      <c r="AF3" s="130">
        <f>$AD$3-$AG$3/AB3^2</f>
        <v>-0.06356349675508349</v>
      </c>
      <c r="AG3" s="130">
        <f>IF(AA3=1,AI3,AH3)</f>
        <v>30000</v>
      </c>
      <c r="AH3" s="131">
        <v>3450</v>
      </c>
      <c r="AI3" s="130">
        <v>30000</v>
      </c>
      <c r="AJ3" s="129"/>
    </row>
    <row r="4" spans="1:36" ht="12.75">
      <c r="A4" s="13"/>
      <c r="B4" s="13"/>
      <c r="C4" s="13"/>
      <c r="D4" s="13"/>
      <c r="E4" s="13"/>
      <c r="F4" s="13"/>
      <c r="G4" s="13"/>
      <c r="H4" s="13"/>
      <c r="AB4" s="127">
        <v>640</v>
      </c>
      <c r="AC4" s="127" t="s">
        <v>12</v>
      </c>
      <c r="AD4" s="132"/>
      <c r="AE4" s="129">
        <f t="shared" si="0"/>
        <v>0.009678690744916507</v>
      </c>
      <c r="AF4" s="125"/>
      <c r="AG4" s="130"/>
      <c r="AH4" s="125"/>
      <c r="AI4" s="125"/>
      <c r="AJ4" s="129"/>
    </row>
    <row r="5" spans="1:36" ht="12.75">
      <c r="A5" s="13"/>
      <c r="B5" s="13"/>
      <c r="C5" s="13"/>
      <c r="D5" s="13"/>
      <c r="E5" s="13"/>
      <c r="F5" s="13"/>
      <c r="G5" s="13"/>
      <c r="H5" s="13"/>
      <c r="I5" s="13"/>
      <c r="AB5" s="127">
        <v>589</v>
      </c>
      <c r="AC5" s="127" t="s">
        <v>8</v>
      </c>
      <c r="AD5" s="127"/>
      <c r="AE5" s="129">
        <f t="shared" si="0"/>
        <v>0.022911522053233102</v>
      </c>
      <c r="AF5" s="125"/>
      <c r="AG5" s="125"/>
      <c r="AH5" s="125"/>
      <c r="AI5" s="125"/>
      <c r="AJ5" s="129"/>
    </row>
    <row r="6" spans="1:36" ht="12.75">
      <c r="A6" s="13"/>
      <c r="B6" s="13"/>
      <c r="C6" s="13"/>
      <c r="D6" s="13"/>
      <c r="E6" s="14"/>
      <c r="F6" s="13"/>
      <c r="G6" s="13"/>
      <c r="H6" s="13"/>
      <c r="AB6" s="127">
        <v>525</v>
      </c>
      <c r="AC6" s="127" t="s">
        <v>7</v>
      </c>
      <c r="AD6" s="132"/>
      <c r="AE6" s="129">
        <f t="shared" si="0"/>
        <v>0.04528004065988249</v>
      </c>
      <c r="AF6" s="125"/>
      <c r="AG6" s="125"/>
      <c r="AH6" s="125"/>
      <c r="AI6" s="125"/>
      <c r="AJ6" s="129"/>
    </row>
    <row r="7" spans="1:36" ht="26.25">
      <c r="A7" s="13"/>
      <c r="B7" s="133" t="s">
        <v>32</v>
      </c>
      <c r="C7" s="13"/>
      <c r="D7" s="134"/>
      <c r="E7" s="18"/>
      <c r="F7" s="13"/>
      <c r="G7" s="13"/>
      <c r="H7" s="13"/>
      <c r="AB7" s="127">
        <v>486</v>
      </c>
      <c r="AC7" s="127" t="s">
        <v>6</v>
      </c>
      <c r="AD7" s="127"/>
      <c r="AE7" s="129">
        <f t="shared" si="0"/>
        <v>0.06344966180814365</v>
      </c>
      <c r="AF7" s="125"/>
      <c r="AG7" s="125"/>
      <c r="AH7" s="125"/>
      <c r="AI7" s="125"/>
      <c r="AJ7" s="129"/>
    </row>
    <row r="8" spans="1:36" ht="12.75">
      <c r="A8" s="13"/>
      <c r="B8" s="13"/>
      <c r="C8" s="13"/>
      <c r="D8" s="135"/>
      <c r="E8" s="136"/>
      <c r="F8" s="13"/>
      <c r="G8" s="13"/>
      <c r="H8" s="13"/>
      <c r="AB8" s="127">
        <v>434</v>
      </c>
      <c r="AC8" s="127" t="s">
        <v>9</v>
      </c>
      <c r="AD8" s="127"/>
      <c r="AE8" s="129">
        <f t="shared" si="0"/>
        <v>0.09570936951941797</v>
      </c>
      <c r="AF8" s="125"/>
      <c r="AG8" s="125"/>
      <c r="AH8" s="125"/>
      <c r="AI8" s="125"/>
      <c r="AJ8" s="129"/>
    </row>
    <row r="9" spans="1:36" ht="12.75">
      <c r="A9" s="13"/>
      <c r="B9" s="13"/>
      <c r="C9" s="13"/>
      <c r="D9" s="134"/>
      <c r="E9" s="136"/>
      <c r="F9" s="13"/>
      <c r="G9" s="13"/>
      <c r="H9" s="13"/>
      <c r="I9" s="13"/>
      <c r="J9" s="13"/>
      <c r="K9" s="13"/>
      <c r="L9" s="13"/>
      <c r="M9" s="13"/>
      <c r="N9" s="13"/>
      <c r="Z9" s="13"/>
      <c r="AA9" s="13"/>
      <c r="AB9" s="19"/>
      <c r="AC9" s="19"/>
      <c r="AD9" s="19"/>
      <c r="AE9" s="137"/>
      <c r="AF9" s="137"/>
      <c r="AG9" s="137"/>
      <c r="AH9" s="137"/>
      <c r="AI9" s="137"/>
      <c r="AJ9" s="138"/>
    </row>
    <row r="10" spans="1:61" ht="15.75">
      <c r="A10" s="13"/>
      <c r="B10" s="139">
        <v>1</v>
      </c>
      <c r="C10" s="140" t="s">
        <v>33</v>
      </c>
      <c r="D10" s="40"/>
      <c r="E10" s="141"/>
      <c r="F10" s="40"/>
      <c r="G10" s="40"/>
      <c r="H10" s="122"/>
      <c r="I10" s="13"/>
      <c r="J10" s="13"/>
      <c r="K10" s="142"/>
      <c r="L10" s="180"/>
      <c r="M10" s="38"/>
      <c r="N10" s="56"/>
      <c r="Z10" s="143"/>
      <c r="AA10" s="13"/>
      <c r="AB10" s="137"/>
      <c r="AC10" s="137"/>
      <c r="AD10" s="137"/>
      <c r="AE10" s="137"/>
      <c r="AF10" s="137"/>
      <c r="AG10" s="137"/>
      <c r="AH10" s="144"/>
      <c r="AI10" s="144"/>
      <c r="AJ10" s="144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</row>
    <row r="11" spans="1:61" ht="15.75">
      <c r="A11" s="13"/>
      <c r="B11" s="139"/>
      <c r="C11" s="146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3"/>
      <c r="Z11" s="13"/>
      <c r="AA11" s="13"/>
      <c r="AB11" s="137"/>
      <c r="AC11" s="137"/>
      <c r="AD11" s="137"/>
      <c r="AE11" s="137"/>
      <c r="AF11" s="137"/>
      <c r="AG11" s="137"/>
      <c r="AH11" s="144"/>
      <c r="AI11" s="144"/>
      <c r="AJ11" s="144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</row>
    <row r="12" spans="1:61" ht="15.75">
      <c r="A12" s="13"/>
      <c r="B12" s="139">
        <v>2</v>
      </c>
      <c r="C12" s="140" t="s">
        <v>34</v>
      </c>
      <c r="D12" s="40"/>
      <c r="E12" s="147"/>
      <c r="F12" s="40"/>
      <c r="G12" s="40"/>
      <c r="H12" s="122"/>
      <c r="I12" s="13"/>
      <c r="J12" s="13"/>
      <c r="K12" s="13"/>
      <c r="L12" s="13"/>
      <c r="M12" s="13"/>
      <c r="N12" s="13"/>
      <c r="Z12" s="13"/>
      <c r="AA12" s="13"/>
      <c r="AB12" s="137"/>
      <c r="AC12" s="23"/>
      <c r="AD12" s="137"/>
      <c r="AE12" s="137"/>
      <c r="AF12" s="137"/>
      <c r="AG12" s="137"/>
      <c r="AH12" s="137"/>
      <c r="AI12" s="137"/>
      <c r="AJ12" s="137"/>
      <c r="AK12" s="12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</row>
    <row r="13" spans="1:61" ht="15.75">
      <c r="A13" s="13"/>
      <c r="B13" s="148"/>
      <c r="C13" s="146" t="s">
        <v>35</v>
      </c>
      <c r="D13" s="13"/>
      <c r="E13" s="18"/>
      <c r="F13" s="13"/>
      <c r="G13" s="13"/>
      <c r="H13" s="149"/>
      <c r="I13" s="13"/>
      <c r="J13" s="13"/>
      <c r="K13" s="13"/>
      <c r="L13" s="150"/>
      <c r="M13" s="13"/>
      <c r="N13" s="38"/>
      <c r="Z13" s="38"/>
      <c r="AA13" s="13"/>
      <c r="AB13" s="137"/>
      <c r="AC13" s="137"/>
      <c r="AD13" s="137"/>
      <c r="AE13" s="137"/>
      <c r="AF13" s="151"/>
      <c r="AG13" s="137"/>
      <c r="AH13" s="137"/>
      <c r="AI13" s="137"/>
      <c r="AJ13" s="137"/>
      <c r="AK13" s="12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</row>
    <row r="14" spans="1:61" ht="15.75">
      <c r="A14" s="13"/>
      <c r="B14" s="152"/>
      <c r="C14" s="146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Z14" s="13"/>
      <c r="AA14" s="13"/>
      <c r="AB14" s="137"/>
      <c r="AC14" s="137"/>
      <c r="AD14" s="137"/>
      <c r="AE14" s="137"/>
      <c r="AF14" s="137"/>
      <c r="AG14" s="137"/>
      <c r="AH14" s="137"/>
      <c r="AI14" s="137"/>
      <c r="AJ14" s="137"/>
      <c r="AK14" s="12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</row>
    <row r="15" spans="1:61" ht="15.75">
      <c r="A15" s="13"/>
      <c r="B15" s="139">
        <v>3</v>
      </c>
      <c r="C15" s="140" t="s">
        <v>45</v>
      </c>
      <c r="D15" s="40"/>
      <c r="E15" s="147"/>
      <c r="F15" s="40"/>
      <c r="G15" s="40"/>
      <c r="H15" s="122"/>
      <c r="I15" s="13"/>
      <c r="J15" s="13"/>
      <c r="K15" s="13"/>
      <c r="L15" s="13"/>
      <c r="M15" s="13"/>
      <c r="N15" s="13"/>
      <c r="O15" s="13"/>
      <c r="P15" s="13"/>
      <c r="Q15" s="19"/>
      <c r="R15" s="19"/>
      <c r="S15" s="19"/>
      <c r="T15" s="19"/>
      <c r="U15" s="19"/>
      <c r="V15" s="19"/>
      <c r="W15" s="19"/>
      <c r="X15" s="137"/>
      <c r="Y15" s="137"/>
      <c r="Z15" s="137"/>
      <c r="AA15" s="137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</row>
    <row r="16" spans="1:61" ht="15.75">
      <c r="A16" s="13"/>
      <c r="B16" s="139"/>
      <c r="C16" s="146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19"/>
      <c r="X16" s="137"/>
      <c r="Y16" s="137"/>
      <c r="Z16" s="137"/>
      <c r="AA16" s="137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</row>
    <row r="17" spans="1:61" ht="15.75">
      <c r="A17" s="19"/>
      <c r="B17" s="139">
        <v>4</v>
      </c>
      <c r="C17" s="140" t="s">
        <v>46</v>
      </c>
      <c r="D17" s="40"/>
      <c r="E17" s="147"/>
      <c r="F17" s="40"/>
      <c r="G17" s="40"/>
      <c r="H17" s="122"/>
      <c r="I17" s="13"/>
      <c r="J17" s="13"/>
      <c r="K17" s="142"/>
      <c r="L17" s="181"/>
      <c r="M17" s="38"/>
      <c r="N17" s="13"/>
      <c r="O17" s="13"/>
      <c r="P17" s="13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</row>
    <row r="18" spans="1:61" ht="15">
      <c r="A18" s="19"/>
      <c r="B18" s="153"/>
      <c r="C18" s="23"/>
      <c r="D18" s="23"/>
      <c r="E18" s="2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7"/>
      <c r="R18" s="154"/>
      <c r="S18" s="154"/>
      <c r="T18" s="154"/>
      <c r="U18" s="154"/>
      <c r="V18" s="154"/>
      <c r="W18" s="154"/>
      <c r="X18" s="137"/>
      <c r="Y18" s="137"/>
      <c r="Z18" s="137"/>
      <c r="AA18" s="137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</row>
    <row r="19" spans="1:37" ht="15.75">
      <c r="A19" s="13"/>
      <c r="B19" s="139"/>
      <c r="C19" s="146"/>
      <c r="D19" s="13"/>
      <c r="E19" s="13"/>
      <c r="F19" s="13"/>
      <c r="G19" s="13"/>
      <c r="H19" s="122"/>
      <c r="I19" s="13"/>
      <c r="J19" s="13"/>
      <c r="K19" s="13"/>
      <c r="L19" s="13"/>
      <c r="M19" s="13"/>
      <c r="N19" s="13"/>
      <c r="O19" s="13"/>
      <c r="P19" s="13"/>
      <c r="Q19" s="137"/>
      <c r="R19" s="137"/>
      <c r="S19" s="137"/>
      <c r="T19" s="137"/>
      <c r="U19" s="137"/>
      <c r="V19" s="137"/>
      <c r="W19" s="137"/>
      <c r="X19" s="137"/>
      <c r="Y19" s="137"/>
      <c r="Z19" s="19"/>
      <c r="AA19" s="19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1:37" ht="12.75">
      <c r="A20" s="39"/>
      <c r="B20" s="29"/>
      <c r="C20" s="13"/>
      <c r="D20" s="13"/>
      <c r="E20" s="13"/>
      <c r="F20" s="13"/>
      <c r="G20" s="13"/>
      <c r="H20" s="149"/>
      <c r="I20" s="13"/>
      <c r="J20" s="13"/>
      <c r="K20" s="13"/>
      <c r="L20" s="150"/>
      <c r="M20" s="13"/>
      <c r="N20" s="13"/>
      <c r="O20" s="13"/>
      <c r="P20" s="13"/>
      <c r="Q20" s="137"/>
      <c r="R20" s="137"/>
      <c r="S20" s="137"/>
      <c r="T20" s="137"/>
      <c r="U20" s="137"/>
      <c r="V20" s="137"/>
      <c r="W20" s="137"/>
      <c r="X20" s="137"/>
      <c r="Y20" s="137"/>
      <c r="Z20" s="19"/>
      <c r="AA20" s="19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</row>
    <row r="21" spans="1:37" ht="12.75">
      <c r="A21" s="13"/>
      <c r="B21" s="13"/>
      <c r="C21" s="13"/>
      <c r="D21" s="13"/>
      <c r="E21" s="13"/>
      <c r="F21" s="13"/>
      <c r="G21" s="13"/>
      <c r="H21" s="155"/>
      <c r="I21" s="13"/>
      <c r="J21" s="13"/>
      <c r="K21" s="13"/>
      <c r="L21" s="13"/>
      <c r="M21" s="13"/>
      <c r="N21" s="13"/>
      <c r="O21" s="13"/>
      <c r="P21" s="13"/>
      <c r="Q21" s="137"/>
      <c r="R21" s="156"/>
      <c r="S21" s="156"/>
      <c r="T21" s="156"/>
      <c r="U21" s="156"/>
      <c r="V21" s="156"/>
      <c r="W21" s="156"/>
      <c r="X21" s="157"/>
      <c r="Y21" s="157"/>
      <c r="Z21" s="19"/>
      <c r="AA21" s="19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</row>
    <row r="22" spans="1:27" ht="12.75">
      <c r="A22" s="13"/>
      <c r="B22" s="13"/>
      <c r="C22" s="13"/>
      <c r="D22" s="13"/>
      <c r="E22" s="13"/>
      <c r="F22" s="13"/>
      <c r="G22" s="13"/>
      <c r="H22" s="51"/>
      <c r="I22" s="13"/>
      <c r="J22" s="134"/>
      <c r="K22" s="13"/>
      <c r="L22" s="13"/>
      <c r="M22" s="158"/>
      <c r="N22" s="158"/>
      <c r="O22" s="158"/>
      <c r="P22" s="13"/>
      <c r="Q22" s="13"/>
      <c r="R22" s="13"/>
      <c r="S22" s="13"/>
      <c r="T22" s="13"/>
      <c r="U22" s="13"/>
      <c r="V22" s="13"/>
      <c r="W22" s="13"/>
      <c r="X22" s="157"/>
      <c r="Y22" s="13"/>
      <c r="Z22" s="13"/>
      <c r="AA22" s="13"/>
    </row>
    <row r="23" spans="1:27" ht="12.75">
      <c r="A23" s="13"/>
      <c r="B23" s="13"/>
      <c r="C23" s="13"/>
      <c r="D23" s="13"/>
      <c r="E23" s="13"/>
      <c r="F23" s="13"/>
      <c r="G23" s="13"/>
      <c r="H23" s="13"/>
      <c r="I23" s="158"/>
      <c r="J23" s="135"/>
      <c r="K23" s="13"/>
      <c r="L23" s="13"/>
      <c r="M23" s="159"/>
      <c r="N23" s="159"/>
      <c r="O23" s="159"/>
      <c r="P23" s="13"/>
      <c r="Q23" s="13"/>
      <c r="R23" s="13"/>
      <c r="S23" s="13"/>
      <c r="T23" s="39"/>
      <c r="U23" s="29"/>
      <c r="V23" s="13"/>
      <c r="W23" s="13"/>
      <c r="X23" s="13"/>
      <c r="Y23" s="13"/>
      <c r="Z23" s="13"/>
      <c r="AA23" s="13"/>
    </row>
    <row r="24" spans="1:27" ht="12.75">
      <c r="A24" s="13"/>
      <c r="B24" s="13"/>
      <c r="C24" s="13"/>
      <c r="D24" s="13"/>
      <c r="E24" s="13"/>
      <c r="F24" s="13"/>
      <c r="G24" s="13"/>
      <c r="H24" s="155"/>
      <c r="I24" s="13"/>
      <c r="J24" s="13"/>
      <c r="K24" s="160"/>
      <c r="L24" s="15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2.75">
      <c r="A25" s="13"/>
      <c r="B25" s="13"/>
      <c r="C25" s="13"/>
      <c r="D25" s="13"/>
      <c r="E25" s="13"/>
      <c r="F25" s="13"/>
      <c r="G25" s="13"/>
      <c r="H25" s="122"/>
      <c r="I25" s="13"/>
      <c r="J25" s="13"/>
      <c r="K25" s="161"/>
      <c r="L25" s="159"/>
      <c r="M25" s="13"/>
      <c r="N25" s="13"/>
      <c r="O25" s="13"/>
      <c r="P25" s="13"/>
      <c r="Q25" s="13"/>
      <c r="R25" s="13"/>
      <c r="S25" s="13"/>
      <c r="T25" s="19"/>
      <c r="U25" s="23"/>
      <c r="V25" s="23"/>
      <c r="W25" s="13"/>
      <c r="X25" s="13"/>
      <c r="Y25" s="13"/>
      <c r="Z25" s="13"/>
      <c r="AA25" s="13"/>
    </row>
    <row r="26" spans="1:27" ht="15.75">
      <c r="A26" s="13"/>
      <c r="B26" s="13"/>
      <c r="C26" s="13"/>
      <c r="D26" s="13"/>
      <c r="E26" s="13"/>
      <c r="F26" s="12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9"/>
      <c r="U26" s="23"/>
      <c r="V26" s="23"/>
      <c r="W26" s="13"/>
      <c r="X26" s="13"/>
      <c r="Y26" s="13"/>
      <c r="Z26" s="13"/>
      <c r="AA26" s="13"/>
    </row>
    <row r="27" spans="1:27" ht="15.75">
      <c r="A27" s="13"/>
      <c r="B27" s="13"/>
      <c r="C27" s="13"/>
      <c r="D27" s="13"/>
      <c r="E27" s="13"/>
      <c r="F27" s="12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9"/>
      <c r="U27" s="23"/>
      <c r="V27" s="23"/>
      <c r="W27" s="13"/>
      <c r="X27" s="13"/>
      <c r="Y27" s="13"/>
      <c r="Z27" s="13"/>
      <c r="AA27" s="13"/>
    </row>
    <row r="28" spans="1:29" ht="12.75">
      <c r="A28" s="13"/>
      <c r="B28" s="13"/>
      <c r="C28" s="13"/>
      <c r="D28" s="13"/>
      <c r="E28" s="13"/>
      <c r="F28" s="13"/>
      <c r="G28" s="13"/>
      <c r="H28" s="13"/>
      <c r="AA28" s="162">
        <f>7*$T$25/10</f>
        <v>0</v>
      </c>
      <c r="AB28" s="23">
        <f aca="true" t="shared" si="1" ref="AB28:AB35">-3*SIN(AA28/180*PI())</f>
        <v>0</v>
      </c>
      <c r="AC28" s="163">
        <f aca="true" t="shared" si="2" ref="AC28:AC35">SQRT(3^2-AB28^2)</f>
        <v>3</v>
      </c>
    </row>
    <row r="29" spans="1:29" ht="12.75">
      <c r="A29" s="13"/>
      <c r="B29" s="29"/>
      <c r="C29" s="29"/>
      <c r="D29" s="29"/>
      <c r="E29" s="29"/>
      <c r="F29" s="29"/>
      <c r="G29" s="29"/>
      <c r="H29" s="29"/>
      <c r="I29" s="26"/>
      <c r="J29" s="26"/>
      <c r="AA29" s="162">
        <f>6*$T$25/10</f>
        <v>0</v>
      </c>
      <c r="AB29" s="23">
        <f t="shared" si="1"/>
        <v>0</v>
      </c>
      <c r="AC29" s="163">
        <f t="shared" si="2"/>
        <v>3</v>
      </c>
    </row>
    <row r="30" spans="2:29" ht="12.75">
      <c r="B30" s="26"/>
      <c r="C30" s="26"/>
      <c r="D30" s="26"/>
      <c r="E30" s="26"/>
      <c r="F30" s="26"/>
      <c r="G30" s="26"/>
      <c r="H30" s="26"/>
      <c r="I30" s="26"/>
      <c r="J30" s="26"/>
      <c r="AA30" s="162">
        <f>5*$T$25/10</f>
        <v>0</v>
      </c>
      <c r="AB30" s="23">
        <f t="shared" si="1"/>
        <v>0</v>
      </c>
      <c r="AC30" s="163">
        <f t="shared" si="2"/>
        <v>3</v>
      </c>
    </row>
    <row r="31" spans="2:29" ht="12.75">
      <c r="B31" s="26"/>
      <c r="C31" s="26"/>
      <c r="D31" s="26"/>
      <c r="E31" s="26"/>
      <c r="F31" s="26"/>
      <c r="G31" s="26"/>
      <c r="H31" s="26"/>
      <c r="I31" s="26"/>
      <c r="J31" s="26"/>
      <c r="AA31" s="162">
        <f>4*$T$25/10</f>
        <v>0</v>
      </c>
      <c r="AB31" s="23">
        <f t="shared" si="1"/>
        <v>0</v>
      </c>
      <c r="AC31" s="163">
        <f t="shared" si="2"/>
        <v>3</v>
      </c>
    </row>
    <row r="32" spans="2:29" ht="12.75">
      <c r="B32" s="26"/>
      <c r="C32" s="26"/>
      <c r="D32" s="26"/>
      <c r="E32" s="26"/>
      <c r="F32" s="26"/>
      <c r="G32" s="26"/>
      <c r="H32" s="26"/>
      <c r="I32" s="26"/>
      <c r="J32" s="26"/>
      <c r="AA32" s="162">
        <f>3*$T$25/10</f>
        <v>0</v>
      </c>
      <c r="AB32" s="23">
        <f t="shared" si="1"/>
        <v>0</v>
      </c>
      <c r="AC32" s="163">
        <f t="shared" si="2"/>
        <v>3</v>
      </c>
    </row>
    <row r="33" spans="2:29" ht="12.75">
      <c r="B33" s="26"/>
      <c r="C33" s="26"/>
      <c r="D33" s="26"/>
      <c r="E33" s="26"/>
      <c r="F33" s="26"/>
      <c r="G33" s="26"/>
      <c r="H33" s="26"/>
      <c r="I33" s="26"/>
      <c r="J33" s="26"/>
      <c r="AA33" s="162">
        <f>2*$T$25/10</f>
        <v>0</v>
      </c>
      <c r="AB33" s="23">
        <f t="shared" si="1"/>
        <v>0</v>
      </c>
      <c r="AC33" s="163">
        <f t="shared" si="2"/>
        <v>3</v>
      </c>
    </row>
    <row r="34" spans="2:29" ht="12.75">
      <c r="B34" s="26"/>
      <c r="C34" s="26"/>
      <c r="D34" s="26"/>
      <c r="E34" s="26"/>
      <c r="F34" s="26"/>
      <c r="G34" s="26"/>
      <c r="H34" s="26"/>
      <c r="I34" s="26"/>
      <c r="J34" s="26"/>
      <c r="AA34" s="162">
        <f>1*$T$25/10</f>
        <v>0</v>
      </c>
      <c r="AB34" s="23">
        <f t="shared" si="1"/>
        <v>0</v>
      </c>
      <c r="AC34" s="163">
        <f t="shared" si="2"/>
        <v>3</v>
      </c>
    </row>
    <row r="35" spans="1:29" ht="12.75">
      <c r="A35" s="13"/>
      <c r="B35" s="29"/>
      <c r="C35" s="29"/>
      <c r="D35" s="29"/>
      <c r="E35" s="26"/>
      <c r="F35" s="26"/>
      <c r="G35" s="26"/>
      <c r="H35" s="26"/>
      <c r="I35" s="26"/>
      <c r="J35" s="26"/>
      <c r="AA35" s="164">
        <f>0*$T$25/10</f>
        <v>0</v>
      </c>
      <c r="AB35" s="165">
        <f t="shared" si="1"/>
        <v>0</v>
      </c>
      <c r="AC35" s="166">
        <f t="shared" si="2"/>
        <v>3</v>
      </c>
    </row>
    <row r="36" spans="1:10" ht="12.75">
      <c r="A36" s="13"/>
      <c r="B36" s="29"/>
      <c r="C36" s="29"/>
      <c r="D36" s="29"/>
      <c r="E36" s="26"/>
      <c r="F36" s="26"/>
      <c r="G36" s="26"/>
      <c r="H36" s="26"/>
      <c r="I36" s="26"/>
      <c r="J36" s="26"/>
    </row>
    <row r="37" spans="1:10" ht="12.75">
      <c r="A37" s="13"/>
      <c r="B37" s="30"/>
      <c r="C37" s="29"/>
      <c r="D37" s="30"/>
      <c r="E37" s="26"/>
      <c r="F37" s="26"/>
      <c r="G37" s="26"/>
      <c r="H37" s="26"/>
      <c r="I37" s="26"/>
      <c r="J37" s="26"/>
    </row>
    <row r="38" spans="1:10" ht="12.75">
      <c r="A38" s="13"/>
      <c r="B38" s="31"/>
      <c r="C38" s="29"/>
      <c r="D38" s="31"/>
      <c r="E38" s="26"/>
      <c r="F38" s="26"/>
      <c r="G38" s="26"/>
      <c r="H38" s="26"/>
      <c r="I38" s="26"/>
      <c r="J38" s="26"/>
    </row>
    <row r="39" spans="1:10" ht="12.75">
      <c r="A39" s="13"/>
      <c r="B39" s="29"/>
      <c r="C39" s="29"/>
      <c r="D39" s="29"/>
      <c r="E39" s="26"/>
      <c r="F39" s="26"/>
      <c r="G39" s="26"/>
      <c r="H39" s="26"/>
      <c r="I39" s="26"/>
      <c r="J39" s="26"/>
    </row>
    <row r="40" spans="2:10" ht="12.75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.75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.75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.7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.75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.75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2.75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.75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2.75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2.75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2.75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.75">
      <c r="B53" s="26"/>
      <c r="C53" s="26"/>
      <c r="D53" s="26"/>
      <c r="E53" s="26"/>
      <c r="F53" s="26"/>
      <c r="G53" s="26"/>
      <c r="H53" s="26"/>
      <c r="I53" s="26"/>
      <c r="J53" s="2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>
      <c r="A100" s="7" t="s">
        <v>3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 password="DE47" sheet="1" objects="1" scenarios="1" selectLockedCells="1"/>
  <dataValidations count="1">
    <dataValidation type="decimal" allowBlank="1" showInputMessage="1" showErrorMessage="1" sqref="L10:M10 L17:M17 Z13 N13">
      <formula1>0</formula1>
      <formula2>89.9</formula2>
    </dataValidation>
  </dataValidations>
  <printOptions/>
  <pageMargins left="0.75" right="0.75" top="1" bottom="1" header="0.5" footer="0.5"/>
  <pageSetup horizontalDpi="300" verticalDpi="300" orientation="portrait" paperSize="9" scale="42" r:id="rId3"/>
  <colBreaks count="1" manualBreakCount="1">
    <brk id="15" max="32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2:BI53"/>
  <sheetViews>
    <sheetView showGridLines="0" showRowColHeaders="0" showOutlineSymbols="0" zoomScale="125" zoomScaleNormal="125" workbookViewId="0" topLeftCell="A1">
      <pane xSplit="14" topLeftCell="O1" activePane="topRight" state="frozen"/>
      <selection pane="topLeft" activeCell="A1" sqref="A1"/>
      <selection pane="topRight" activeCell="O1" sqref="O1:O16384"/>
    </sheetView>
  </sheetViews>
  <sheetFormatPr defaultColWidth="9.140625" defaultRowHeight="12.75"/>
  <cols>
    <col min="1" max="1" width="6.140625" style="7" customWidth="1"/>
    <col min="2" max="2" width="8.7109375" style="7" customWidth="1"/>
    <col min="3" max="6" width="9.140625" style="7" customWidth="1"/>
    <col min="7" max="7" width="13.8515625" style="7" customWidth="1"/>
    <col min="8" max="9" width="9.140625" style="7" customWidth="1"/>
    <col min="10" max="10" width="9.28125" style="7" customWidth="1"/>
    <col min="11" max="11" width="9.140625" style="7" customWidth="1"/>
    <col min="12" max="13" width="5.57421875" style="7" customWidth="1"/>
    <col min="14" max="14" width="206.8515625" style="7" customWidth="1"/>
    <col min="15" max="16" width="206.8515625" style="80" customWidth="1"/>
    <col min="17" max="17" width="26.8515625" style="81" customWidth="1"/>
    <col min="18" max="23" width="10.8515625" style="81" customWidth="1"/>
    <col min="24" max="25" width="9.7109375" style="81" bestFit="1" customWidth="1"/>
  </cols>
  <sheetData>
    <row r="1" ht="12.75"/>
    <row r="2" spans="1:25" ht="15.75">
      <c r="A2" s="61" t="s">
        <v>43</v>
      </c>
      <c r="B2" s="68" t="s">
        <v>42</v>
      </c>
      <c r="C2" s="69"/>
      <c r="D2" s="69"/>
      <c r="E2" s="69"/>
      <c r="F2" s="70"/>
      <c r="G2" s="78"/>
      <c r="H2" s="79"/>
      <c r="I2" s="79"/>
      <c r="J2" s="79"/>
      <c r="R2" s="81" t="s">
        <v>10</v>
      </c>
      <c r="S2" s="81" t="s">
        <v>17</v>
      </c>
      <c r="T2" s="82" t="s">
        <v>22</v>
      </c>
      <c r="U2" s="83" t="s">
        <v>18</v>
      </c>
      <c r="V2" s="83" t="s">
        <v>19</v>
      </c>
      <c r="W2" s="84" t="s">
        <v>23</v>
      </c>
      <c r="X2" s="81" t="s">
        <v>28</v>
      </c>
      <c r="Y2" s="83"/>
    </row>
    <row r="3" spans="1:25" ht="12.75">
      <c r="A3" s="6"/>
      <c r="B3" s="73" t="s">
        <v>40</v>
      </c>
      <c r="C3" s="72"/>
      <c r="D3" s="72"/>
      <c r="E3" s="72"/>
      <c r="F3" s="74"/>
      <c r="O3" s="85">
        <v>1</v>
      </c>
      <c r="Q3" s="81">
        <v>687</v>
      </c>
      <c r="R3" s="81" t="s">
        <v>11</v>
      </c>
      <c r="S3" s="86">
        <f>L10</f>
        <v>1.5</v>
      </c>
      <c r="T3" s="87">
        <f aca="true" t="shared" si="0" ref="T3:T8">$U$3+$V$3/Q3^2</f>
        <v>1.5</v>
      </c>
      <c r="U3" s="88">
        <f>$S$3-$V$3/Q3^2</f>
        <v>1.4364365032449165</v>
      </c>
      <c r="V3" s="88">
        <f>IF(O3=1,X3,W3)</f>
        <v>30000</v>
      </c>
      <c r="W3" s="89">
        <v>3450</v>
      </c>
      <c r="X3" s="88">
        <v>30000</v>
      </c>
      <c r="Y3" s="87"/>
    </row>
    <row r="4" spans="2:25" ht="12.75">
      <c r="B4" s="73" t="s">
        <v>41</v>
      </c>
      <c r="C4" s="72"/>
      <c r="D4" s="72"/>
      <c r="E4" s="72"/>
      <c r="F4" s="74"/>
      <c r="Q4" s="90">
        <v>640</v>
      </c>
      <c r="R4" s="90" t="s">
        <v>12</v>
      </c>
      <c r="S4" s="91"/>
      <c r="T4" s="87">
        <f t="shared" si="0"/>
        <v>1.5096786907449165</v>
      </c>
      <c r="U4" s="83"/>
      <c r="V4" s="88"/>
      <c r="W4" s="83"/>
      <c r="X4" s="83"/>
      <c r="Y4" s="87"/>
    </row>
    <row r="5" spans="1:25" ht="13.5" thickBot="1">
      <c r="A5" s="13"/>
      <c r="B5" s="75" t="s">
        <v>44</v>
      </c>
      <c r="C5" s="76"/>
      <c r="D5" s="76"/>
      <c r="E5" s="76"/>
      <c r="F5" s="77"/>
      <c r="G5" s="13"/>
      <c r="H5" s="13"/>
      <c r="I5" s="13"/>
      <c r="Q5" s="90">
        <v>589</v>
      </c>
      <c r="R5" s="90" t="s">
        <v>8</v>
      </c>
      <c r="S5" s="90"/>
      <c r="T5" s="87">
        <f t="shared" si="0"/>
        <v>1.522911522053233</v>
      </c>
      <c r="U5" s="83"/>
      <c r="V5" s="83"/>
      <c r="W5" s="83"/>
      <c r="X5" s="83"/>
      <c r="Y5" s="87"/>
    </row>
    <row r="6" spans="2:25" ht="13.5" thickTop="1">
      <c r="B6" s="13"/>
      <c r="E6" s="8"/>
      <c r="Q6" s="90">
        <v>525</v>
      </c>
      <c r="R6" s="90" t="s">
        <v>7</v>
      </c>
      <c r="S6" s="91"/>
      <c r="T6" s="87">
        <f t="shared" si="0"/>
        <v>1.5452800406598823</v>
      </c>
      <c r="U6" s="83"/>
      <c r="V6" s="83"/>
      <c r="W6" s="83"/>
      <c r="X6" s="83"/>
      <c r="Y6" s="87"/>
    </row>
    <row r="7" spans="4:25" ht="12.75">
      <c r="D7" s="9"/>
      <c r="E7" s="10"/>
      <c r="Q7" s="90">
        <v>486</v>
      </c>
      <c r="R7" s="90" t="s">
        <v>6</v>
      </c>
      <c r="S7" s="90"/>
      <c r="T7" s="87">
        <f t="shared" si="0"/>
        <v>1.5634496618081437</v>
      </c>
      <c r="U7" s="83"/>
      <c r="V7" s="83"/>
      <c r="W7" s="83"/>
      <c r="X7" s="83"/>
      <c r="Y7" s="87"/>
    </row>
    <row r="8" spans="4:25" ht="12.75">
      <c r="D8" s="11"/>
      <c r="E8" s="12"/>
      <c r="H8" s="49" t="s">
        <v>38</v>
      </c>
      <c r="Q8" s="90">
        <v>434</v>
      </c>
      <c r="R8" s="90" t="s">
        <v>9</v>
      </c>
      <c r="S8" s="90"/>
      <c r="T8" s="87">
        <f t="shared" si="0"/>
        <v>1.595709369519418</v>
      </c>
      <c r="U8" s="83"/>
      <c r="V8" s="83"/>
      <c r="W8" s="83"/>
      <c r="X8" s="83"/>
      <c r="Y8" s="87"/>
    </row>
    <row r="9" spans="4:25" ht="12.75">
      <c r="D9" s="9"/>
      <c r="E9" s="12"/>
      <c r="Q9" s="90"/>
      <c r="R9" s="90"/>
      <c r="S9" s="90"/>
      <c r="T9" s="83"/>
      <c r="U9" s="83"/>
      <c r="V9" s="83"/>
      <c r="W9" s="83"/>
      <c r="X9" s="83"/>
      <c r="Y9" s="87"/>
    </row>
    <row r="10" spans="1:61" s="1" customFormat="1" ht="12.75">
      <c r="A10" s="13"/>
      <c r="B10" s="13"/>
      <c r="C10" s="13"/>
      <c r="D10" s="13"/>
      <c r="E10" s="14"/>
      <c r="F10" s="13"/>
      <c r="G10" s="13"/>
      <c r="H10" s="32" t="s">
        <v>26</v>
      </c>
      <c r="I10" s="33"/>
      <c r="J10" s="33"/>
      <c r="K10" s="48" t="s">
        <v>27</v>
      </c>
      <c r="L10" s="60">
        <f>ROUND(O10/1000,2)</f>
        <v>1.5</v>
      </c>
      <c r="M10" s="38"/>
      <c r="N10" s="56"/>
      <c r="O10" s="92">
        <v>1495</v>
      </c>
      <c r="P10" s="93"/>
      <c r="Q10" s="94" t="s">
        <v>14</v>
      </c>
      <c r="R10" s="94" t="s">
        <v>15</v>
      </c>
      <c r="S10" s="94"/>
      <c r="T10" s="94" t="s">
        <v>16</v>
      </c>
      <c r="U10" s="94" t="s">
        <v>15</v>
      </c>
      <c r="V10" s="94"/>
      <c r="W10" s="95"/>
      <c r="X10" s="95"/>
      <c r="Y10" s="95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1" s="1" customFormat="1" ht="12.75">
      <c r="A11" s="13"/>
      <c r="B11" s="13"/>
      <c r="C11" s="13"/>
      <c r="D11" s="13"/>
      <c r="E11" s="14"/>
      <c r="F11" s="13"/>
      <c r="G11" s="13"/>
      <c r="H11" s="34"/>
      <c r="I11" s="35"/>
      <c r="J11" s="35"/>
      <c r="K11" s="35"/>
      <c r="L11" s="57"/>
      <c r="M11" s="13"/>
      <c r="N11" s="13"/>
      <c r="O11" s="93"/>
      <c r="P11" s="93"/>
      <c r="Q11" s="94" t="s">
        <v>1</v>
      </c>
      <c r="R11" s="94" t="s">
        <v>2</v>
      </c>
      <c r="S11" s="94"/>
      <c r="T11" s="94" t="s">
        <v>1</v>
      </c>
      <c r="U11" s="94" t="s">
        <v>2</v>
      </c>
      <c r="V11" s="94"/>
      <c r="W11" s="95"/>
      <c r="X11" s="95"/>
      <c r="Y11" s="95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</row>
    <row r="12" spans="1:61" s="1" customFormat="1" ht="13.5" thickBot="1">
      <c r="A12" s="13"/>
      <c r="B12" s="15"/>
      <c r="C12" s="13"/>
      <c r="D12" s="13"/>
      <c r="E12" s="16"/>
      <c r="F12" s="13"/>
      <c r="G12" s="13"/>
      <c r="H12" s="37"/>
      <c r="I12" s="36"/>
      <c r="J12" s="36"/>
      <c r="K12" s="36"/>
      <c r="L12" s="58"/>
      <c r="M12" s="13"/>
      <c r="N12" s="13"/>
      <c r="O12" s="93"/>
      <c r="P12" s="93"/>
      <c r="Q12" s="94">
        <v>-10</v>
      </c>
      <c r="R12" s="96">
        <f>IF(R7&lt;0.5,1000,-TAN((90-$L$18)/180*PI())*Q12)</f>
        <v>0.17455064928217584</v>
      </c>
      <c r="S12" s="94"/>
      <c r="T12" s="94">
        <v>0</v>
      </c>
      <c r="U12" s="94">
        <v>0</v>
      </c>
      <c r="V12" s="94"/>
      <c r="W12" s="94"/>
      <c r="X12" s="94"/>
      <c r="Y12" s="9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spans="1:61" ht="13.5" thickTop="1">
      <c r="A13" s="13"/>
      <c r="B13" s="17"/>
      <c r="C13" s="13"/>
      <c r="D13" s="13"/>
      <c r="E13" s="18"/>
      <c r="L13" s="13"/>
      <c r="M13" s="13"/>
      <c r="N13" s="38"/>
      <c r="O13" s="97"/>
      <c r="Q13" s="98">
        <v>0</v>
      </c>
      <c r="R13" s="99">
        <v>0</v>
      </c>
      <c r="S13" s="98"/>
      <c r="T13" s="100">
        <v>10</v>
      </c>
      <c r="U13" s="101">
        <f>R12</f>
        <v>0.17455064928217584</v>
      </c>
      <c r="V13" s="83"/>
      <c r="W13" s="83"/>
      <c r="X13" s="83"/>
      <c r="Y13" s="8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5:61" ht="12.75">
      <c r="E14" s="8"/>
      <c r="H14" s="49" t="str">
        <f>IF(AND(L10&gt;=1.3,L10&lt;=1.4),"Wil je water als medium? Kies dan n = 1,33.",IF(AND(L10&gt;1.4,L10&lt;1.6),"Wil je glas als medium? Kies dan n = 1,5.",IF(AND(L10&gt;=2.2,L10&lt;=2.6),"Wil je diamant als medium? Kies dan n = 2,4.","")))</f>
        <v>Wil je glas als medium? Kies dan n = 1,5.</v>
      </c>
      <c r="N14" s="13"/>
      <c r="O14" s="93"/>
      <c r="Q14" s="83"/>
      <c r="R14" s="83"/>
      <c r="S14" s="83"/>
      <c r="T14" s="83"/>
      <c r="U14" s="83"/>
      <c r="V14" s="83"/>
      <c r="W14" s="83"/>
      <c r="X14" s="83"/>
      <c r="Y14" s="83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2.75">
      <c r="A15" s="13"/>
      <c r="B15" s="13"/>
      <c r="C15" s="13"/>
      <c r="D15" s="13"/>
      <c r="E15" s="14"/>
      <c r="N15" s="13"/>
      <c r="O15" s="93"/>
      <c r="Q15" s="90"/>
      <c r="R15" s="90"/>
      <c r="S15" s="90"/>
      <c r="T15" s="90"/>
      <c r="U15" s="90"/>
      <c r="V15" s="90"/>
      <c r="W15" s="90"/>
      <c r="X15" s="83"/>
      <c r="Y15" s="8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2.75">
      <c r="A16" s="13"/>
      <c r="B16" s="13"/>
      <c r="C16" s="13"/>
      <c r="D16" s="13"/>
      <c r="E16" s="14"/>
      <c r="H16" s="49" t="s">
        <v>39</v>
      </c>
      <c r="N16" s="13"/>
      <c r="O16" s="93"/>
      <c r="Q16" s="90"/>
      <c r="R16" s="90"/>
      <c r="S16" s="90"/>
      <c r="T16" s="90"/>
      <c r="U16" s="90"/>
      <c r="V16" s="90"/>
      <c r="W16" s="90"/>
      <c r="X16" s="83"/>
      <c r="Y16" s="8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s="1" customFormat="1" ht="12.75">
      <c r="A17" s="19"/>
      <c r="B17" s="20"/>
      <c r="C17" s="19"/>
      <c r="D17" s="13"/>
      <c r="E17" s="21"/>
      <c r="F17" s="13"/>
      <c r="G17" s="13"/>
      <c r="H17" s="13"/>
      <c r="I17" s="13"/>
      <c r="J17" s="13"/>
      <c r="K17" s="13"/>
      <c r="L17" s="13"/>
      <c r="M17" s="38"/>
      <c r="N17" s="13"/>
      <c r="O17" s="93"/>
      <c r="P17" s="93"/>
      <c r="Q17" s="94" t="s">
        <v>13</v>
      </c>
      <c r="R17" s="94" t="s">
        <v>11</v>
      </c>
      <c r="S17" s="94" t="s">
        <v>12</v>
      </c>
      <c r="T17" s="94" t="s">
        <v>8</v>
      </c>
      <c r="U17" s="94" t="s">
        <v>7</v>
      </c>
      <c r="V17" s="94" t="s">
        <v>6</v>
      </c>
      <c r="W17" s="94" t="s">
        <v>9</v>
      </c>
      <c r="X17" s="94" t="s">
        <v>15</v>
      </c>
      <c r="Y17" s="9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61" s="1" customFormat="1" ht="12.75">
      <c r="A18" s="19"/>
      <c r="B18" s="23"/>
      <c r="C18" s="23"/>
      <c r="D18" s="23"/>
      <c r="E18" s="24"/>
      <c r="F18" s="13"/>
      <c r="G18" s="13"/>
      <c r="H18" s="32" t="s">
        <v>24</v>
      </c>
      <c r="I18" s="33"/>
      <c r="J18" s="33"/>
      <c r="K18" s="48" t="s">
        <v>25</v>
      </c>
      <c r="L18" s="59">
        <v>89</v>
      </c>
      <c r="M18" s="13"/>
      <c r="N18" s="13"/>
      <c r="O18" s="93"/>
      <c r="P18" s="93"/>
      <c r="Q18" s="94" t="s">
        <v>0</v>
      </c>
      <c r="R18" s="102">
        <f>ASIN(SIN($L$18/180*PI())/T3)*180/PI()</f>
        <v>41.80251021963545</v>
      </c>
      <c r="S18" s="102">
        <f>ASIN(SIN($L$18/180*PI())/T4)*180/PI()</f>
        <v>41.474887387057855</v>
      </c>
      <c r="T18" s="102">
        <f>ASIN(SIN($L$18/180*PI())/T5)*180/PI()</f>
        <v>41.036293101589386</v>
      </c>
      <c r="U18" s="102">
        <f>ASIN(SIN($L$18/180*PI())/T6)*180/PI()</f>
        <v>40.31829953855855</v>
      </c>
      <c r="V18" s="102">
        <f>ASIN(SIN($L$18/180*PI())/T7)*180/PI()</f>
        <v>39.75557723744538</v>
      </c>
      <c r="W18" s="102">
        <f>ASIN(SIN($L$18/180*PI())/T8)*180/PI()</f>
        <v>38.7986234730184</v>
      </c>
      <c r="X18" s="94"/>
      <c r="Y18" s="9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37" s="1" customFormat="1" ht="12.75">
      <c r="A19" s="13"/>
      <c r="B19" s="13"/>
      <c r="C19" s="13"/>
      <c r="D19" s="13"/>
      <c r="E19" s="13"/>
      <c r="F19" s="13"/>
      <c r="G19" s="13"/>
      <c r="H19" s="34"/>
      <c r="I19" s="35"/>
      <c r="J19" s="35"/>
      <c r="K19" s="35"/>
      <c r="L19" s="57"/>
      <c r="M19" s="13"/>
      <c r="N19" s="13"/>
      <c r="O19" s="93"/>
      <c r="P19" s="93"/>
      <c r="Q19" s="94" t="s">
        <v>1</v>
      </c>
      <c r="R19" s="94" t="s">
        <v>2</v>
      </c>
      <c r="S19" s="94" t="s">
        <v>2</v>
      </c>
      <c r="T19" s="94" t="s">
        <v>2</v>
      </c>
      <c r="U19" s="94" t="s">
        <v>2</v>
      </c>
      <c r="V19" s="94" t="s">
        <v>2</v>
      </c>
      <c r="W19" s="94" t="s">
        <v>2</v>
      </c>
      <c r="X19" s="94" t="s">
        <v>2</v>
      </c>
      <c r="Y19" s="94" t="s">
        <v>1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3.5" thickBot="1">
      <c r="A20" s="39"/>
      <c r="B20" s="29"/>
      <c r="H20" s="37"/>
      <c r="I20" s="36"/>
      <c r="J20" s="36"/>
      <c r="K20" s="36"/>
      <c r="L20" s="58"/>
      <c r="M20" s="13"/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3.5" thickTop="1">
      <c r="A21" s="13"/>
      <c r="B21" s="13"/>
      <c r="H21" s="22"/>
      <c r="Q21" s="83">
        <v>10</v>
      </c>
      <c r="R21" s="103">
        <f aca="true" t="shared" si="1" ref="R21:W21">IF($L18&lt;0.6,-1*10^3,-TAN((90-R18)/180*PI())*$Q$21)</f>
        <v>-11.183405243512407</v>
      </c>
      <c r="S21" s="103">
        <f t="shared" si="1"/>
        <v>-11.31293133068027</v>
      </c>
      <c r="T21" s="103">
        <f t="shared" si="1"/>
        <v>-11.488977910786156</v>
      </c>
      <c r="U21" s="103">
        <f t="shared" si="1"/>
        <v>-11.783963445372063</v>
      </c>
      <c r="V21" s="103">
        <f t="shared" si="1"/>
        <v>-12.02131272118107</v>
      </c>
      <c r="W21" s="103">
        <f t="shared" si="1"/>
        <v>-12.438103526324491</v>
      </c>
      <c r="X21" s="104">
        <f>IF(O3=2,R21,IF(R18&gt;=20,0,R21))</f>
        <v>0</v>
      </c>
      <c r="Y21" s="104">
        <f>IF(O3=2,10,IF(R18&gt;=20,0,10))</f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24" ht="12.75">
      <c r="A22" s="13"/>
      <c r="B22" s="13"/>
      <c r="H22" s="49"/>
      <c r="J22" s="9"/>
      <c r="M22" s="25"/>
      <c r="N22" s="25"/>
      <c r="O22" s="105"/>
      <c r="X22" s="104"/>
    </row>
    <row r="23" spans="1:22" ht="12.75">
      <c r="A23" s="13"/>
      <c r="B23" s="13"/>
      <c r="I23" s="25"/>
      <c r="J23" s="11"/>
      <c r="M23" s="27"/>
      <c r="N23" s="27"/>
      <c r="O23" s="106"/>
      <c r="T23" s="107" t="s">
        <v>4</v>
      </c>
      <c r="U23" s="108"/>
      <c r="V23" s="109"/>
    </row>
    <row r="24" spans="1:22" ht="12.75">
      <c r="A24" s="13"/>
      <c r="B24" s="13"/>
      <c r="H24" s="42" t="s">
        <v>20</v>
      </c>
      <c r="I24" s="40"/>
      <c r="J24" s="40"/>
      <c r="K24" s="41" t="s">
        <v>0</v>
      </c>
      <c r="L24" s="43">
        <f>ASIN(SIN(L18/180*PI())/L10)*180/PI()</f>
        <v>41.80251021963545</v>
      </c>
      <c r="T24" s="110"/>
      <c r="U24" s="111" t="s">
        <v>1</v>
      </c>
      <c r="V24" s="112" t="s">
        <v>2</v>
      </c>
    </row>
    <row r="25" spans="1:22" ht="12.75">
      <c r="A25" s="13"/>
      <c r="B25" s="13"/>
      <c r="G25" s="7" t="s">
        <v>3</v>
      </c>
      <c r="H25" s="44" t="s">
        <v>21</v>
      </c>
      <c r="I25" s="45"/>
      <c r="J25" s="45"/>
      <c r="K25" s="46" t="s">
        <v>5</v>
      </c>
      <c r="L25" s="47">
        <f>L18</f>
        <v>89</v>
      </c>
      <c r="T25" s="113">
        <f>L18</f>
        <v>89</v>
      </c>
      <c r="U25" s="96">
        <f aca="true" t="shared" si="2" ref="U25:U35">-3*SIN(T25/180*PI())</f>
        <v>-2.999543085469174</v>
      </c>
      <c r="V25" s="114">
        <f aca="true" t="shared" si="3" ref="V25:V35">SQRT(3^2-U25^2)</f>
        <v>0.05235721931183166</v>
      </c>
    </row>
    <row r="26" spans="6:22" ht="15.75">
      <c r="F26" s="28"/>
      <c r="T26" s="113">
        <f>9*$T$25/10</f>
        <v>80.1</v>
      </c>
      <c r="U26" s="96">
        <f t="shared" si="2"/>
        <v>-2.9553279784643216</v>
      </c>
      <c r="V26" s="114">
        <f t="shared" si="3"/>
        <v>0.5157873008382295</v>
      </c>
    </row>
    <row r="27" spans="6:22" ht="15.75">
      <c r="F27" s="28"/>
      <c r="T27" s="113">
        <f>8*$T$25/10</f>
        <v>71.2</v>
      </c>
      <c r="U27" s="96">
        <f t="shared" si="2"/>
        <v>-2.839947780347089</v>
      </c>
      <c r="V27" s="114">
        <f t="shared" si="3"/>
        <v>0.9667970856915326</v>
      </c>
    </row>
    <row r="28" spans="20:22" ht="12.75">
      <c r="T28" s="113">
        <f>7*$T$25/10</f>
        <v>62.3</v>
      </c>
      <c r="U28" s="96">
        <f t="shared" si="2"/>
        <v>-2.6561808772632474</v>
      </c>
      <c r="V28" s="114">
        <f t="shared" si="3"/>
        <v>1.3945261371738593</v>
      </c>
    </row>
    <row r="29" spans="2:22" ht="12.75">
      <c r="B29" s="26"/>
      <c r="C29" s="26"/>
      <c r="D29" s="26"/>
      <c r="E29" s="26"/>
      <c r="F29" s="26"/>
      <c r="G29" s="26"/>
      <c r="H29" s="26"/>
      <c r="I29" s="26"/>
      <c r="J29" s="26"/>
      <c r="T29" s="113">
        <f>6*$T$25/10</f>
        <v>53.4</v>
      </c>
      <c r="U29" s="96">
        <f t="shared" si="2"/>
        <v>-2.4084524255733433</v>
      </c>
      <c r="V29" s="114">
        <f t="shared" si="3"/>
        <v>1.7886746248968477</v>
      </c>
    </row>
    <row r="30" spans="2:22" ht="12.75">
      <c r="B30" s="26"/>
      <c r="C30" s="26"/>
      <c r="D30" s="26"/>
      <c r="E30" s="26"/>
      <c r="F30" s="26"/>
      <c r="G30" s="26"/>
      <c r="H30" s="26"/>
      <c r="I30" s="26"/>
      <c r="J30" s="26"/>
      <c r="T30" s="113">
        <f>5*$T$25/10</f>
        <v>44.5</v>
      </c>
      <c r="U30" s="96">
        <f t="shared" si="2"/>
        <v>-2.102727792899553</v>
      </c>
      <c r="V30" s="114">
        <f t="shared" si="3"/>
        <v>2.1397513474625445</v>
      </c>
    </row>
    <row r="31" spans="2:22" ht="12.75">
      <c r="B31" s="26"/>
      <c r="C31" s="26"/>
      <c r="D31" s="26"/>
      <c r="E31" s="26"/>
      <c r="F31" s="26"/>
      <c r="G31" s="26"/>
      <c r="H31" s="26"/>
      <c r="I31" s="26"/>
      <c r="J31" s="26"/>
      <c r="T31" s="113">
        <f>4*$T$25/10</f>
        <v>35.6</v>
      </c>
      <c r="U31" s="96">
        <f t="shared" si="2"/>
        <v>-1.7463689104718683</v>
      </c>
      <c r="V31" s="114">
        <f t="shared" si="3"/>
        <v>2.4393022831410827</v>
      </c>
    </row>
    <row r="32" spans="2:22" ht="12.75">
      <c r="B32" s="26"/>
      <c r="C32" s="26"/>
      <c r="D32" s="26"/>
      <c r="E32" s="26"/>
      <c r="F32" s="26"/>
      <c r="G32" s="26"/>
      <c r="H32" s="26"/>
      <c r="I32" s="26"/>
      <c r="J32" s="26"/>
      <c r="T32" s="113">
        <f>3*$T$25/10</f>
        <v>26.7</v>
      </c>
      <c r="U32" s="96">
        <f t="shared" si="2"/>
        <v>-1.3479569958476896</v>
      </c>
      <c r="V32" s="114">
        <f t="shared" si="3"/>
        <v>2.6801141649835127</v>
      </c>
    </row>
    <row r="33" spans="2:22" ht="12.75">
      <c r="B33" s="26"/>
      <c r="C33" s="26"/>
      <c r="D33" s="26"/>
      <c r="E33" s="26"/>
      <c r="F33" s="26"/>
      <c r="G33" s="26"/>
      <c r="H33" s="26"/>
      <c r="I33" s="26"/>
      <c r="J33" s="26"/>
      <c r="T33" s="113">
        <f>2*$T$25/10</f>
        <v>17.8</v>
      </c>
      <c r="U33" s="96">
        <f t="shared" si="2"/>
        <v>-0.9170859148893169</v>
      </c>
      <c r="V33" s="114">
        <f t="shared" si="3"/>
        <v>2.856388178226416</v>
      </c>
    </row>
    <row r="34" spans="2:22" ht="12.75">
      <c r="B34" s="26"/>
      <c r="C34" s="26"/>
      <c r="D34" s="26"/>
      <c r="E34" s="26"/>
      <c r="F34" s="26"/>
      <c r="G34" s="26"/>
      <c r="H34" s="26"/>
      <c r="I34" s="26"/>
      <c r="J34" s="26"/>
      <c r="T34" s="113">
        <f>1*$T$25/10</f>
        <v>8.9</v>
      </c>
      <c r="U34" s="96">
        <f t="shared" si="2"/>
        <v>-0.4641311588984043</v>
      </c>
      <c r="V34" s="114">
        <f t="shared" si="3"/>
        <v>2.9638795973081673</v>
      </c>
    </row>
    <row r="35" spans="1:22" ht="12.75">
      <c r="A35" s="13"/>
      <c r="B35" s="29"/>
      <c r="C35" s="29"/>
      <c r="D35" s="29"/>
      <c r="E35" s="26"/>
      <c r="F35" s="26"/>
      <c r="G35" s="26"/>
      <c r="H35" s="26"/>
      <c r="I35" s="26"/>
      <c r="J35" s="26"/>
      <c r="T35" s="115">
        <f>0*$T$25/10</f>
        <v>0</v>
      </c>
      <c r="U35" s="116">
        <f t="shared" si="2"/>
        <v>0</v>
      </c>
      <c r="V35" s="117">
        <f t="shared" si="3"/>
        <v>3</v>
      </c>
    </row>
    <row r="36" spans="1:10" ht="12.75">
      <c r="A36" s="13"/>
      <c r="B36" s="29"/>
      <c r="C36" s="29"/>
      <c r="D36" s="29"/>
      <c r="E36" s="26"/>
      <c r="F36" s="26"/>
      <c r="G36" s="26"/>
      <c r="H36" s="26"/>
      <c r="I36" s="26"/>
      <c r="J36" s="26"/>
    </row>
    <row r="37" spans="1:10" ht="12.75">
      <c r="A37" s="13"/>
      <c r="B37" s="30"/>
      <c r="C37" s="29"/>
      <c r="D37" s="30"/>
      <c r="E37" s="26"/>
      <c r="F37" s="26"/>
      <c r="G37" s="26"/>
      <c r="H37" s="26"/>
      <c r="I37" s="26"/>
      <c r="J37" s="26"/>
    </row>
    <row r="38" spans="1:10" ht="12.75">
      <c r="A38" s="13"/>
      <c r="B38" s="31"/>
      <c r="C38" s="29"/>
      <c r="D38" s="31"/>
      <c r="E38" s="26"/>
      <c r="F38" s="26"/>
      <c r="G38" s="26"/>
      <c r="H38" s="26"/>
      <c r="I38" s="26"/>
      <c r="J38" s="26"/>
    </row>
    <row r="39" spans="1:10" ht="12.75">
      <c r="A39" s="13"/>
      <c r="B39" s="29"/>
      <c r="C39" s="29"/>
      <c r="D39" s="29"/>
      <c r="E39" s="26"/>
      <c r="F39" s="26"/>
      <c r="G39" s="26"/>
      <c r="H39" s="26"/>
      <c r="I39" s="26"/>
      <c r="J39" s="26"/>
    </row>
    <row r="40" spans="2:10" ht="12.75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.75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.75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.7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.75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.75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2.75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.75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2.75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2.75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2.75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.75">
      <c r="B53" s="26"/>
      <c r="C53" s="26"/>
      <c r="D53" s="26"/>
      <c r="E53" s="26"/>
      <c r="F53" s="26"/>
      <c r="G53" s="26"/>
      <c r="H53" s="26"/>
      <c r="I53" s="26"/>
      <c r="J53" s="2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 password="DE47" sheet="1" objects="1" scenarios="1" selectLockedCells="1"/>
  <conditionalFormatting sqref="H14:L14">
    <cfRule type="expression" priority="1" dxfId="0" stopIfTrue="1">
      <formula>$H14&lt;&gt;""</formula>
    </cfRule>
  </conditionalFormatting>
  <dataValidations count="1">
    <dataValidation type="decimal" allowBlank="1" showInputMessage="1" showErrorMessage="1" sqref="L10:M10 N13:O13 L18 M17">
      <formula1>0</formula1>
      <formula2>89.9</formula2>
    </dataValidation>
  </dataValidations>
  <printOptions/>
  <pageMargins left="0.75" right="0.75" top="1" bottom="1" header="0.5" footer="0.5"/>
  <pageSetup horizontalDpi="300" verticalDpi="300" orientation="portrait" paperSize="9" scale="4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/>
  <dimension ref="A2:BI100"/>
  <sheetViews>
    <sheetView showGridLines="0" showRowColHeaders="0" showZeros="0" showOutlineSymbols="0" zoomScale="125" zoomScaleNormal="125" workbookViewId="0" topLeftCell="A1">
      <pane xSplit="14" topLeftCell="O1" activePane="topRight" state="frozen"/>
      <selection pane="topLeft" activeCell="A1" sqref="A1"/>
      <selection pane="topRight" activeCell="O1" sqref="O1:O16384"/>
    </sheetView>
  </sheetViews>
  <sheetFormatPr defaultColWidth="9.140625" defaultRowHeight="12.75"/>
  <cols>
    <col min="1" max="1" width="6.140625" style="7" customWidth="1"/>
    <col min="2" max="2" width="8.7109375" style="7" customWidth="1"/>
    <col min="3" max="6" width="9.140625" style="7" customWidth="1"/>
    <col min="7" max="7" width="13.8515625" style="7" customWidth="1"/>
    <col min="8" max="9" width="9.140625" style="7" customWidth="1"/>
    <col min="10" max="10" width="9.28125" style="7" customWidth="1"/>
    <col min="11" max="11" width="9.140625" style="7" customWidth="1"/>
    <col min="12" max="13" width="5.57421875" style="7" customWidth="1"/>
    <col min="14" max="14" width="255.28125" style="7" customWidth="1"/>
    <col min="15" max="16" width="114.7109375" style="80" customWidth="1"/>
    <col min="17" max="17" width="7.8515625" style="81" customWidth="1"/>
    <col min="18" max="23" width="10.8515625" style="81" customWidth="1"/>
    <col min="24" max="25" width="9.7109375" style="81" bestFit="1" customWidth="1"/>
  </cols>
  <sheetData>
    <row r="1" ht="12.75"/>
    <row r="2" spans="1:25" ht="15.75">
      <c r="A2" s="61" t="s">
        <v>36</v>
      </c>
      <c r="B2" s="68" t="s">
        <v>37</v>
      </c>
      <c r="C2" s="69"/>
      <c r="D2" s="69"/>
      <c r="E2" s="69"/>
      <c r="F2" s="70"/>
      <c r="G2" s="78"/>
      <c r="H2" s="79"/>
      <c r="I2" s="79"/>
      <c r="J2" s="79"/>
      <c r="K2" s="13"/>
      <c r="S2" s="81" t="s">
        <v>17</v>
      </c>
      <c r="T2" s="82" t="s">
        <v>22</v>
      </c>
      <c r="U2" s="83" t="s">
        <v>18</v>
      </c>
      <c r="V2" s="83" t="s">
        <v>19</v>
      </c>
      <c r="W2" s="84" t="s">
        <v>23</v>
      </c>
      <c r="X2" s="81" t="s">
        <v>28</v>
      </c>
      <c r="Y2" s="83"/>
    </row>
    <row r="3" spans="1:25" ht="12.75">
      <c r="A3" s="6"/>
      <c r="B3" s="62" t="str">
        <f>IF(L18&lt;=L26,"a. De straal wordt terug gekaatst en gebroken.",IF(L18&gt;L26,"a. De straal wordt alleen gebroken."))</f>
        <v>a. De straal wordt terug gekaatst en gebroken.</v>
      </c>
      <c r="C3" s="13"/>
      <c r="D3" s="13"/>
      <c r="E3" s="13"/>
      <c r="F3" s="63"/>
      <c r="O3" s="85">
        <v>1</v>
      </c>
      <c r="Q3" s="81">
        <v>687</v>
      </c>
      <c r="R3" s="81" t="s">
        <v>11</v>
      </c>
      <c r="S3" s="86">
        <f>L10</f>
        <v>1.502</v>
      </c>
      <c r="T3" s="87">
        <f>$U$3+$V$3/Q3^2</f>
        <v>1.502</v>
      </c>
      <c r="U3" s="88">
        <f>$S$3-$V$3/Q3^2</f>
        <v>1.4384365032449165</v>
      </c>
      <c r="V3" s="88">
        <f>IF(O3=1,X3,W3)</f>
        <v>30000</v>
      </c>
      <c r="W3" s="89">
        <v>3450</v>
      </c>
      <c r="X3" s="88">
        <v>30000</v>
      </c>
      <c r="Y3" s="87"/>
    </row>
    <row r="4" spans="2:25" ht="12.75">
      <c r="B4" s="62" t="str">
        <f>IF(L18&lt;=L26,"b. De straal breekt van de normaal af.",IF(L18&gt;L26,"b. De terug gekaatste straal is nu feller."))</f>
        <v>b. De straal breekt van de normaal af.</v>
      </c>
      <c r="C4" s="13"/>
      <c r="D4" s="13"/>
      <c r="E4" s="13"/>
      <c r="F4" s="64"/>
      <c r="Q4" s="90"/>
      <c r="R4" s="90"/>
      <c r="S4" s="91"/>
      <c r="T4" s="87"/>
      <c r="U4" s="83"/>
      <c r="V4" s="88"/>
      <c r="W4" s="83"/>
      <c r="X4" s="83"/>
      <c r="Y4" s="87"/>
    </row>
    <row r="5" spans="1:25" ht="13.5" thickBot="1">
      <c r="A5" s="13"/>
      <c r="B5" s="65" t="str">
        <f>IF(L18&lt;=L26,"c. De hoek van inval is kleiner dan de grenshoek.","c. De hoek van inval is groter dan de grenshoek.")</f>
        <v>c. De hoek van inval is kleiner dan de grenshoek.</v>
      </c>
      <c r="C5" s="66"/>
      <c r="D5" s="66"/>
      <c r="E5" s="66"/>
      <c r="F5" s="67"/>
      <c r="G5" s="13"/>
      <c r="H5" s="13"/>
      <c r="I5" s="13"/>
      <c r="Q5" s="90"/>
      <c r="R5" s="90"/>
      <c r="S5" s="90"/>
      <c r="T5" s="87"/>
      <c r="U5" s="83"/>
      <c r="V5" s="83"/>
      <c r="W5" s="83"/>
      <c r="X5" s="83"/>
      <c r="Y5" s="87"/>
    </row>
    <row r="6" spans="2:25" ht="13.5" thickTop="1">
      <c r="B6" s="13"/>
      <c r="E6" s="8"/>
      <c r="Q6" s="90"/>
      <c r="R6" s="90"/>
      <c r="S6" s="91"/>
      <c r="T6" s="87"/>
      <c r="U6" s="83"/>
      <c r="V6" s="83"/>
      <c r="W6" s="83"/>
      <c r="X6" s="83"/>
      <c r="Y6" s="87"/>
    </row>
    <row r="7" spans="4:25" ht="12.75">
      <c r="D7" s="9"/>
      <c r="E7" s="10"/>
      <c r="Q7" s="90"/>
      <c r="R7" s="90"/>
      <c r="S7" s="90"/>
      <c r="T7" s="87"/>
      <c r="U7" s="83"/>
      <c r="V7" s="83"/>
      <c r="W7" s="83"/>
      <c r="X7" s="83"/>
      <c r="Y7" s="87"/>
    </row>
    <row r="8" spans="4:25" ht="12.75">
      <c r="D8" s="11"/>
      <c r="E8" s="12"/>
      <c r="H8" s="49" t="s">
        <v>38</v>
      </c>
      <c r="Q8" s="90"/>
      <c r="R8" s="90"/>
      <c r="S8" s="90"/>
      <c r="T8" s="87"/>
      <c r="U8" s="83"/>
      <c r="V8" s="83"/>
      <c r="W8" s="83"/>
      <c r="X8" s="83"/>
      <c r="Y8" s="87"/>
    </row>
    <row r="9" spans="4:25" ht="12.75">
      <c r="D9" s="9"/>
      <c r="E9" s="12"/>
      <c r="Q9" s="90"/>
      <c r="R9" s="90"/>
      <c r="S9" s="90"/>
      <c r="T9" s="83"/>
      <c r="U9" s="83"/>
      <c r="V9" s="83"/>
      <c r="W9" s="83"/>
      <c r="X9" s="83"/>
      <c r="Y9" s="87"/>
    </row>
    <row r="10" spans="1:61" s="1" customFormat="1" ht="12.75">
      <c r="A10" s="13"/>
      <c r="B10" s="13"/>
      <c r="C10" s="13"/>
      <c r="D10" s="13"/>
      <c r="E10" s="14"/>
      <c r="F10" s="13"/>
      <c r="G10" s="13"/>
      <c r="H10" s="32" t="s">
        <v>26</v>
      </c>
      <c r="I10" s="33"/>
      <c r="J10" s="33"/>
      <c r="K10" s="48" t="s">
        <v>27</v>
      </c>
      <c r="L10" s="60">
        <f>O10/1000</f>
        <v>1.502</v>
      </c>
      <c r="M10" s="38"/>
      <c r="N10" s="56"/>
      <c r="O10" s="92">
        <v>1502</v>
      </c>
      <c r="P10" s="93"/>
      <c r="Q10" s="94" t="s">
        <v>14</v>
      </c>
      <c r="R10" s="94" t="s">
        <v>15</v>
      </c>
      <c r="S10" s="94"/>
      <c r="T10" s="94" t="s">
        <v>16</v>
      </c>
      <c r="U10" s="94" t="s">
        <v>15</v>
      </c>
      <c r="V10" s="118" t="s">
        <v>16</v>
      </c>
      <c r="W10" s="95" t="s">
        <v>31</v>
      </c>
      <c r="X10" s="95"/>
      <c r="Y10" s="95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1" s="1" customFormat="1" ht="12.75">
      <c r="A11" s="13"/>
      <c r="B11" s="13"/>
      <c r="C11" s="13"/>
      <c r="D11" s="13"/>
      <c r="E11" s="14"/>
      <c r="F11" s="13"/>
      <c r="G11" s="13"/>
      <c r="H11" s="34"/>
      <c r="I11" s="35"/>
      <c r="J11" s="35"/>
      <c r="K11" s="35"/>
      <c r="L11" s="57"/>
      <c r="M11" s="13"/>
      <c r="N11" s="13"/>
      <c r="O11" s="93"/>
      <c r="P11" s="93"/>
      <c r="Q11" s="94" t="s">
        <v>1</v>
      </c>
      <c r="R11" s="94" t="s">
        <v>2</v>
      </c>
      <c r="S11" s="94"/>
      <c r="T11" s="94" t="s">
        <v>1</v>
      </c>
      <c r="U11" s="94" t="s">
        <v>2</v>
      </c>
      <c r="V11" s="94" t="s">
        <v>1</v>
      </c>
      <c r="W11" s="94" t="s">
        <v>2</v>
      </c>
      <c r="X11" s="95"/>
      <c r="Y11" s="95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</row>
    <row r="12" spans="1:61" s="1" customFormat="1" ht="13.5" thickBot="1">
      <c r="A12" s="13"/>
      <c r="B12" s="15"/>
      <c r="C12" s="13"/>
      <c r="D12" s="13"/>
      <c r="E12" s="16"/>
      <c r="F12" s="13"/>
      <c r="G12" s="13"/>
      <c r="H12" s="37"/>
      <c r="I12" s="36"/>
      <c r="J12" s="36"/>
      <c r="K12" s="36"/>
      <c r="L12" s="58"/>
      <c r="M12" s="13"/>
      <c r="N12" s="13"/>
      <c r="O12" s="93"/>
      <c r="P12" s="93"/>
      <c r="Q12" s="94">
        <v>-10</v>
      </c>
      <c r="R12" s="96">
        <f>IF(L18&lt;0.5,-1000,TAN((90-$L$18)/180*PI())*Q12)</f>
        <v>-114.3005230276132</v>
      </c>
      <c r="S12" s="94"/>
      <c r="T12" s="94">
        <v>0</v>
      </c>
      <c r="U12" s="94">
        <v>0</v>
      </c>
      <c r="V12" s="94">
        <v>0</v>
      </c>
      <c r="W12" s="94">
        <v>0</v>
      </c>
      <c r="X12" s="94"/>
      <c r="Y12" s="9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spans="1:61" ht="13.5" thickTop="1">
      <c r="A13" s="13"/>
      <c r="B13" s="17"/>
      <c r="C13" s="13"/>
      <c r="D13" s="13"/>
      <c r="E13" s="18"/>
      <c r="M13" s="13"/>
      <c r="N13" s="38"/>
      <c r="O13" s="97"/>
      <c r="Q13" s="98">
        <v>0</v>
      </c>
      <c r="R13" s="99">
        <v>0</v>
      </c>
      <c r="S13" s="98"/>
      <c r="T13" s="100">
        <v>10</v>
      </c>
      <c r="U13" s="101">
        <f>R12</f>
        <v>-114.3005230276132</v>
      </c>
      <c r="V13" s="100">
        <f>IF(L18&gt;L26,10,0)</f>
        <v>0</v>
      </c>
      <c r="W13" s="101">
        <f>IF(L18&gt;L26,R12,0)</f>
        <v>0</v>
      </c>
      <c r="X13" s="83"/>
      <c r="Y13" s="8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5:61" ht="12.75">
      <c r="E14" s="8"/>
      <c r="H14" s="51" t="str">
        <f>IF(AND(L10&gt;=1.3,L10&lt;=1.4),"Wil je water als medium? Kies dan n=1,33.",IF(AND(L10&gt;1.4,L10&lt;1.6),"Wil je glas als medium? Kies dan n =1,5.",IF(AND(L10&gt;=2.2,L10&lt;=2.6),"Wil je diamant als medium? Kies dan n = 2,4.","")))</f>
        <v>Wil je glas als medium? Kies dan n =1,5.</v>
      </c>
      <c r="I14" s="13"/>
      <c r="J14" s="13"/>
      <c r="K14" s="13"/>
      <c r="L14" s="13"/>
      <c r="N14" s="13"/>
      <c r="O14" s="93"/>
      <c r="Q14" s="83"/>
      <c r="R14" s="83"/>
      <c r="S14" s="83"/>
      <c r="T14" s="83"/>
      <c r="U14" s="83"/>
      <c r="V14" s="83"/>
      <c r="W14" s="83"/>
      <c r="X14" s="83"/>
      <c r="Y14" s="83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2.75">
      <c r="A15" s="13"/>
      <c r="B15" s="13"/>
      <c r="C15" s="13"/>
      <c r="D15" s="13"/>
      <c r="E15" s="14"/>
      <c r="N15" s="13"/>
      <c r="O15" s="93"/>
      <c r="Q15" s="90"/>
      <c r="R15" s="90"/>
      <c r="S15" s="90"/>
      <c r="T15" s="90"/>
      <c r="U15" s="90"/>
      <c r="V15" s="90"/>
      <c r="W15" s="90"/>
      <c r="X15" s="83"/>
      <c r="Y15" s="8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1" customFormat="1" ht="12.75">
      <c r="A16" s="13"/>
      <c r="B16" s="13"/>
      <c r="C16" s="13"/>
      <c r="D16" s="13"/>
      <c r="E16" s="14"/>
      <c r="F16" s="13"/>
      <c r="G16" s="13"/>
      <c r="H16" s="49" t="s">
        <v>39</v>
      </c>
      <c r="I16" s="13"/>
      <c r="J16" s="13"/>
      <c r="K16" s="13"/>
      <c r="L16" s="13"/>
      <c r="M16" s="13"/>
      <c r="N16" s="13"/>
      <c r="O16" s="93"/>
      <c r="P16" s="93"/>
      <c r="Q16" s="119" t="s">
        <v>29</v>
      </c>
      <c r="R16" s="102">
        <f>ROUND(ASIN(1/L10)*180/PI(),0)</f>
        <v>42</v>
      </c>
      <c r="S16" s="119"/>
      <c r="T16" s="119"/>
      <c r="U16" s="119"/>
      <c r="V16" s="119"/>
      <c r="W16" s="119"/>
      <c r="X16" s="94"/>
      <c r="Y16" s="9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</row>
    <row r="17" spans="1:61" s="1" customFormat="1" ht="12.75" customHeight="1">
      <c r="A17" s="19"/>
      <c r="B17" s="20"/>
      <c r="C17" s="19"/>
      <c r="D17" s="13"/>
      <c r="E17" s="21"/>
      <c r="F17" s="13"/>
      <c r="G17" s="13"/>
      <c r="H17" s="13"/>
      <c r="I17" s="13"/>
      <c r="J17" s="13"/>
      <c r="K17" s="13"/>
      <c r="L17" s="13"/>
      <c r="M17" s="38"/>
      <c r="N17" s="13"/>
      <c r="O17" s="93"/>
      <c r="P17" s="93"/>
      <c r="Q17" s="94" t="s">
        <v>13</v>
      </c>
      <c r="R17" s="94" t="s">
        <v>15</v>
      </c>
      <c r="S17" s="94"/>
      <c r="T17" s="94"/>
      <c r="U17" s="94"/>
      <c r="V17" s="94"/>
      <c r="W17" s="94"/>
      <c r="X17" s="94" t="s">
        <v>15</v>
      </c>
      <c r="Y17" s="9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61" s="1" customFormat="1" ht="12.75" customHeight="1">
      <c r="A18" s="19"/>
      <c r="B18" s="23"/>
      <c r="C18" s="23"/>
      <c r="D18" s="23"/>
      <c r="E18" s="24"/>
      <c r="F18" s="13"/>
      <c r="G18" s="13"/>
      <c r="H18" s="32" t="s">
        <v>24</v>
      </c>
      <c r="I18" s="33"/>
      <c r="J18" s="33"/>
      <c r="K18" s="48" t="s">
        <v>25</v>
      </c>
      <c r="L18" s="59">
        <v>5</v>
      </c>
      <c r="M18" s="13"/>
      <c r="N18" s="13"/>
      <c r="O18" s="93"/>
      <c r="P18" s="93"/>
      <c r="Q18" s="94" t="s">
        <v>0</v>
      </c>
      <c r="R18" s="102">
        <f>IF(L18=R16,90,IF(L18&gt;R16,"",ROUND(ASIN(SIN($L$18/180*PI())*L10)*180/PI(),0)))</f>
        <v>8</v>
      </c>
      <c r="S18" s="102"/>
      <c r="T18" s="102"/>
      <c r="U18" s="102"/>
      <c r="V18" s="102"/>
      <c r="W18" s="102"/>
      <c r="X18" s="94"/>
      <c r="Y18" s="9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37" s="1" customFormat="1" ht="12.75" customHeight="1">
      <c r="A19" s="13"/>
      <c r="B19" s="13"/>
      <c r="C19" s="13"/>
      <c r="D19" s="13"/>
      <c r="E19" s="13"/>
      <c r="F19" s="13"/>
      <c r="G19" s="13"/>
      <c r="H19" s="34"/>
      <c r="I19" s="35"/>
      <c r="J19" s="35"/>
      <c r="K19" s="35"/>
      <c r="L19" s="57"/>
      <c r="M19" s="13"/>
      <c r="N19" s="13"/>
      <c r="O19" s="93"/>
      <c r="P19" s="93"/>
      <c r="Q19" s="94" t="s">
        <v>1</v>
      </c>
      <c r="R19" s="94" t="s">
        <v>2</v>
      </c>
      <c r="S19" s="94"/>
      <c r="T19" s="94"/>
      <c r="U19" s="94"/>
      <c r="V19" s="94"/>
      <c r="W19" s="94"/>
      <c r="X19" s="94" t="s">
        <v>2</v>
      </c>
      <c r="Y19" s="94" t="s">
        <v>1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s="1" customFormat="1" ht="13.5" thickBot="1">
      <c r="A20" s="39"/>
      <c r="B20" s="29"/>
      <c r="C20" s="13"/>
      <c r="D20" s="13"/>
      <c r="E20" s="13"/>
      <c r="F20" s="13"/>
      <c r="G20" s="13"/>
      <c r="H20" s="37"/>
      <c r="I20" s="36"/>
      <c r="J20" s="36"/>
      <c r="K20" s="36"/>
      <c r="L20" s="58"/>
      <c r="M20" s="13"/>
      <c r="N20" s="13"/>
      <c r="O20" s="93"/>
      <c r="P20" s="93"/>
      <c r="Q20" s="94">
        <v>0</v>
      </c>
      <c r="R20" s="94">
        <v>0</v>
      </c>
      <c r="S20" s="94"/>
      <c r="T20" s="94"/>
      <c r="U20" s="94"/>
      <c r="V20" s="94"/>
      <c r="W20" s="94"/>
      <c r="X20" s="94">
        <v>0</v>
      </c>
      <c r="Y20" s="94">
        <v>0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3.5" thickTop="1">
      <c r="A21" s="13"/>
      <c r="B21" s="13"/>
      <c r="H21" s="22"/>
      <c r="Q21" s="83">
        <f>IF(L18&gt;R16,0,10)</f>
        <v>10</v>
      </c>
      <c r="R21" s="103">
        <f>IF(L18&gt;R16,0,IF($L18&lt;0.6,1*10^3,TAN((90-R18)/180*PI())*$Q$21))</f>
        <v>71.15369722384207</v>
      </c>
      <c r="S21" s="103"/>
      <c r="T21" s="103"/>
      <c r="U21" s="103"/>
      <c r="V21" s="103"/>
      <c r="W21" s="103"/>
      <c r="X21" s="104">
        <f>IF(O3=2,R21,IF(R18&gt;=20,0,R21))</f>
        <v>71.15369722384207</v>
      </c>
      <c r="Y21" s="104">
        <f>IF(O3=2,10,IF(R18&gt;=20,0,10))</f>
        <v>10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24" ht="12.75">
      <c r="A22" s="13"/>
      <c r="B22" s="13"/>
      <c r="H22" s="50" t="str">
        <f>IF(L18=L26,"De hoek van inval i = grenshoek g.",IF(L18&gt;L26,"De hoek van inval is groter dan de grenshoek.","De hoek van inval is kleiner dan de grenshoek."))</f>
        <v>De hoek van inval is kleiner dan de grenshoek.</v>
      </c>
      <c r="I22" s="40"/>
      <c r="J22" s="55"/>
      <c r="K22" s="40"/>
      <c r="L22" s="40"/>
      <c r="M22" s="25"/>
      <c r="N22" s="25"/>
      <c r="O22" s="105"/>
      <c r="X22" s="104"/>
    </row>
    <row r="23" spans="1:22" ht="12.75">
      <c r="A23" s="13"/>
      <c r="B23" s="13"/>
      <c r="I23" s="25"/>
      <c r="J23" s="11"/>
      <c r="M23" s="27"/>
      <c r="N23" s="27"/>
      <c r="O23" s="106"/>
      <c r="T23" s="107" t="s">
        <v>4</v>
      </c>
      <c r="U23" s="108"/>
      <c r="V23" s="109"/>
    </row>
    <row r="24" spans="1:22" ht="12.75">
      <c r="A24" s="13"/>
      <c r="B24" s="13"/>
      <c r="H24" s="42" t="str">
        <f>IF(L18&gt;L26,"Er is geen breking want i &gt; g","De hoek van breking:")</f>
        <v>De hoek van breking:</v>
      </c>
      <c r="I24" s="40"/>
      <c r="J24" s="40"/>
      <c r="K24" s="41" t="str">
        <f>IF(L18&gt;L26,"","r = ")</f>
        <v>r = </v>
      </c>
      <c r="L24" s="43">
        <f>R18</f>
        <v>8</v>
      </c>
      <c r="T24" s="110"/>
      <c r="U24" s="95" t="s">
        <v>1</v>
      </c>
      <c r="V24" s="120" t="s">
        <v>2</v>
      </c>
    </row>
    <row r="25" spans="1:22" ht="12.75">
      <c r="A25" s="13"/>
      <c r="B25" s="13"/>
      <c r="G25" s="7" t="s">
        <v>3</v>
      </c>
      <c r="H25" s="44" t="s">
        <v>21</v>
      </c>
      <c r="I25" s="45"/>
      <c r="J25" s="45"/>
      <c r="K25" s="46" t="s">
        <v>5</v>
      </c>
      <c r="L25" s="47">
        <f>ROUND(L18,0)</f>
        <v>5</v>
      </c>
      <c r="T25" s="113">
        <f>L18</f>
        <v>5</v>
      </c>
      <c r="U25" s="96">
        <f aca="true" t="shared" si="0" ref="U25:U35">-3*SIN(T25/180*PI())</f>
        <v>-0.2614672282429745</v>
      </c>
      <c r="V25" s="121">
        <f>-SQRT(3^2-U25^2)</f>
        <v>-2.988584094275237</v>
      </c>
    </row>
    <row r="26" spans="6:22" ht="15.75">
      <c r="F26" s="28"/>
      <c r="H26" s="44" t="s">
        <v>30</v>
      </c>
      <c r="I26" s="45"/>
      <c r="J26" s="45"/>
      <c r="K26" s="53" t="s">
        <v>29</v>
      </c>
      <c r="L26" s="47">
        <f>ROUND(R16,0)</f>
        <v>42</v>
      </c>
      <c r="T26" s="113">
        <f>9*$T$25/10</f>
        <v>4.5</v>
      </c>
      <c r="U26" s="96">
        <f t="shared" si="0"/>
        <v>-0.23537728718353484</v>
      </c>
      <c r="V26" s="114">
        <f aca="true" t="shared" si="1" ref="V26:V35">-SQRT(3^2-U26^2)</f>
        <v>-2.990752001199384</v>
      </c>
    </row>
    <row r="27" spans="6:22" ht="15.75">
      <c r="F27" s="28"/>
      <c r="T27" s="113">
        <f>8*$T$25/10</f>
        <v>4</v>
      </c>
      <c r="U27" s="96">
        <f t="shared" si="0"/>
        <v>-0.2092694212323759</v>
      </c>
      <c r="V27" s="114">
        <f t="shared" si="1"/>
        <v>-2.992692150779473</v>
      </c>
    </row>
    <row r="28" spans="20:22" ht="12.75">
      <c r="T28" s="113">
        <f>7*$T$25/10</f>
        <v>3.5</v>
      </c>
      <c r="U28" s="96">
        <f t="shared" si="0"/>
        <v>-0.18314561860457063</v>
      </c>
      <c r="V28" s="114">
        <f t="shared" si="1"/>
        <v>-2.994404395265601</v>
      </c>
    </row>
    <row r="29" spans="2:22" ht="12.75">
      <c r="B29" s="26"/>
      <c r="C29" s="26"/>
      <c r="D29" s="26"/>
      <c r="E29" s="26"/>
      <c r="F29" s="26"/>
      <c r="G29" s="26"/>
      <c r="H29" s="26"/>
      <c r="I29" s="26"/>
      <c r="J29" s="26"/>
      <c r="T29" s="113">
        <f>6*$T$25/10</f>
        <v>3</v>
      </c>
      <c r="U29" s="96">
        <f t="shared" si="0"/>
        <v>-0.1570078687288315</v>
      </c>
      <c r="V29" s="114">
        <f t="shared" si="1"/>
        <v>-2.9958886042637216</v>
      </c>
    </row>
    <row r="30" spans="2:22" ht="12.75">
      <c r="B30" s="26"/>
      <c r="C30" s="26"/>
      <c r="D30" s="26"/>
      <c r="E30" s="26"/>
      <c r="F30" s="26"/>
      <c r="G30" s="26"/>
      <c r="H30" s="26"/>
      <c r="I30" s="26"/>
      <c r="J30" s="26"/>
      <c r="T30" s="113">
        <f>5*$T$25/10</f>
        <v>2.5</v>
      </c>
      <c r="U30" s="96">
        <f t="shared" si="0"/>
        <v>-0.130858162096008</v>
      </c>
      <c r="V30" s="114">
        <f t="shared" si="1"/>
        <v>-2.9971446647455733</v>
      </c>
    </row>
    <row r="31" spans="2:22" ht="12.75">
      <c r="B31" s="26"/>
      <c r="C31" s="26"/>
      <c r="D31" s="26"/>
      <c r="E31" s="26"/>
      <c r="F31" s="26"/>
      <c r="G31" s="26"/>
      <c r="H31" s="26"/>
      <c r="I31" s="26"/>
      <c r="J31" s="26"/>
      <c r="T31" s="113">
        <f>4*$T$25/10</f>
        <v>2</v>
      </c>
      <c r="U31" s="96">
        <f t="shared" si="0"/>
        <v>-0.1046984901075029</v>
      </c>
      <c r="V31" s="114">
        <f t="shared" si="1"/>
        <v>-2.998172481057287</v>
      </c>
    </row>
    <row r="32" spans="2:22" ht="12.75">
      <c r="B32" s="26"/>
      <c r="C32" s="26"/>
      <c r="D32" s="26"/>
      <c r="E32" s="26"/>
      <c r="F32" s="26"/>
      <c r="G32" s="26"/>
      <c r="H32" s="26"/>
      <c r="I32" s="26"/>
      <c r="J32" s="26"/>
      <c r="T32" s="113">
        <f>3*$T$25/10</f>
        <v>1.5</v>
      </c>
      <c r="U32" s="96">
        <f t="shared" si="0"/>
        <v>-0.07853084492361945</v>
      </c>
      <c r="V32" s="114">
        <f t="shared" si="1"/>
        <v>-2.998971974926672</v>
      </c>
    </row>
    <row r="33" spans="2:22" ht="12.75">
      <c r="B33" s="26"/>
      <c r="C33" s="26"/>
      <c r="D33" s="26"/>
      <c r="E33" s="26"/>
      <c r="F33" s="26"/>
      <c r="G33" s="26"/>
      <c r="H33" s="26"/>
      <c r="I33" s="26"/>
      <c r="J33" s="26"/>
      <c r="T33" s="113">
        <f>2*$T$25/10</f>
        <v>1</v>
      </c>
      <c r="U33" s="96">
        <f t="shared" si="0"/>
        <v>-0.052357219311850535</v>
      </c>
      <c r="V33" s="114">
        <f t="shared" si="1"/>
        <v>-2.9995430854691736</v>
      </c>
    </row>
    <row r="34" spans="2:22" ht="12.75">
      <c r="B34" s="26"/>
      <c r="C34" s="26"/>
      <c r="D34" s="26"/>
      <c r="E34" s="26"/>
      <c r="F34" s="26"/>
      <c r="G34" s="26"/>
      <c r="H34" s="26"/>
      <c r="I34" s="26"/>
      <c r="J34" s="26"/>
      <c r="T34" s="113">
        <f>1*$T$25/10</f>
        <v>0.5</v>
      </c>
      <c r="U34" s="96">
        <f t="shared" si="0"/>
        <v>-0.026179606495121806</v>
      </c>
      <c r="V34" s="114">
        <f t="shared" si="1"/>
        <v>-2.999885769192514</v>
      </c>
    </row>
    <row r="35" spans="1:22" ht="12.75">
      <c r="A35" s="13"/>
      <c r="B35" s="29"/>
      <c r="C35" s="29"/>
      <c r="D35" s="29"/>
      <c r="E35" s="26"/>
      <c r="F35" s="26"/>
      <c r="G35" s="26"/>
      <c r="H35" s="26"/>
      <c r="I35" s="26"/>
      <c r="J35" s="26"/>
      <c r="T35" s="115">
        <f>0*$T$25/10</f>
        <v>0</v>
      </c>
      <c r="U35" s="116">
        <f t="shared" si="0"/>
        <v>0</v>
      </c>
      <c r="V35" s="114">
        <f t="shared" si="1"/>
        <v>-3</v>
      </c>
    </row>
    <row r="36" spans="1:10" ht="12.75">
      <c r="A36" s="13"/>
      <c r="B36" s="29"/>
      <c r="C36" s="29"/>
      <c r="D36" s="29"/>
      <c r="E36" s="26"/>
      <c r="F36" s="26"/>
      <c r="G36" s="26"/>
      <c r="H36" s="26"/>
      <c r="I36" s="26"/>
      <c r="J36" s="26"/>
    </row>
    <row r="37" spans="1:10" ht="12.75">
      <c r="A37" s="13"/>
      <c r="B37" s="30"/>
      <c r="C37" s="29"/>
      <c r="D37" s="30"/>
      <c r="E37" s="26"/>
      <c r="F37" s="26"/>
      <c r="G37" s="26"/>
      <c r="H37" s="26"/>
      <c r="I37" s="26"/>
      <c r="J37" s="26"/>
    </row>
    <row r="38" spans="1:10" ht="12.75">
      <c r="A38" s="13"/>
      <c r="B38" s="31"/>
      <c r="C38" s="29"/>
      <c r="D38" s="31"/>
      <c r="E38" s="26"/>
      <c r="F38" s="26"/>
      <c r="G38" s="26"/>
      <c r="H38" s="26"/>
      <c r="I38" s="26"/>
      <c r="J38" s="26"/>
    </row>
    <row r="39" spans="1:10" ht="12.75">
      <c r="A39" s="13"/>
      <c r="B39" s="29"/>
      <c r="C39" s="29"/>
      <c r="D39" s="29"/>
      <c r="E39" s="26"/>
      <c r="F39" s="26"/>
      <c r="G39" s="26"/>
      <c r="H39" s="26"/>
      <c r="I39" s="26"/>
      <c r="J39" s="26"/>
    </row>
    <row r="40" spans="2:10" ht="12.75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2.75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2.75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2.75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2.7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2.75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2.75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2.75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2.75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2.75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2.75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2.75">
      <c r="B51" s="26"/>
      <c r="C51" s="26"/>
      <c r="D51" s="26"/>
      <c r="E51" s="26"/>
      <c r="F51" s="26"/>
      <c r="G51" s="26"/>
      <c r="H51" s="26"/>
      <c r="I51" s="26"/>
      <c r="J51" s="26"/>
    </row>
    <row r="52" spans="2:10" ht="12.75">
      <c r="B52" s="26"/>
      <c r="C52" s="26"/>
      <c r="D52" s="26"/>
      <c r="E52" s="26"/>
      <c r="F52" s="26"/>
      <c r="G52" s="26"/>
      <c r="H52" s="26"/>
      <c r="I52" s="26"/>
      <c r="J52" s="26"/>
    </row>
    <row r="53" spans="2:10" ht="12.75">
      <c r="B53" s="26"/>
      <c r="C53" s="26"/>
      <c r="D53" s="26"/>
      <c r="E53" s="26"/>
      <c r="F53" s="26"/>
      <c r="G53" s="26"/>
      <c r="H53" s="26"/>
      <c r="I53" s="26"/>
      <c r="J53" s="2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>
      <c r="A100" s="71"/>
    </row>
  </sheetData>
  <sheetProtection password="DE47" sheet="1" objects="1" scenarios="1" selectLockedCells="1"/>
  <conditionalFormatting sqref="H24:L24">
    <cfRule type="expression" priority="1" dxfId="1" stopIfTrue="1">
      <formula>$L18&gt;$L26</formula>
    </cfRule>
  </conditionalFormatting>
  <conditionalFormatting sqref="B3:F5">
    <cfRule type="expression" priority="2" dxfId="1" stopIfTrue="1">
      <formula>$L$18&gt;$L$26</formula>
    </cfRule>
    <cfRule type="expression" priority="3" dxfId="2" stopIfTrue="1">
      <formula>$L$18&lt;=$L$26</formula>
    </cfRule>
  </conditionalFormatting>
  <conditionalFormatting sqref="H22:L22">
    <cfRule type="expression" priority="4" dxfId="3" stopIfTrue="1">
      <formula>$L18&lt;=$L26</formula>
    </cfRule>
    <cfRule type="expression" priority="5" dxfId="1" stopIfTrue="1">
      <formula>$L$18&gt;$L$26</formula>
    </cfRule>
  </conditionalFormatting>
  <conditionalFormatting sqref="H14:L14">
    <cfRule type="expression" priority="6" dxfId="4" stopIfTrue="1">
      <formula>$H14&lt;&gt;""</formula>
    </cfRule>
  </conditionalFormatting>
  <dataValidations count="1">
    <dataValidation type="decimal" allowBlank="1" showInputMessage="1" showErrorMessage="1" sqref="L10:M10 N13:O13 L18 M17">
      <formula1>0</formula1>
      <formula2>89.9</formula2>
    </dataValidation>
  </dataValidations>
  <printOptions/>
  <pageMargins left="0.75" right="0.75" top="1" bottom="1" header="0.5" footer="0.5"/>
  <pageSetup horizontalDpi="300" verticalDpi="300" orientation="portrait" paperSize="9" scale="4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B2" sqref="B2"/>
    </sheetView>
  </sheetViews>
  <sheetFormatPr defaultColWidth="9.140625" defaultRowHeight="12.75"/>
  <cols>
    <col min="1" max="1" width="20.00390625" style="0" bestFit="1" customWidth="1"/>
    <col min="2" max="2" width="10.140625" style="0" bestFit="1" customWidth="1"/>
    <col min="3" max="3" width="7.140625" style="0" bestFit="1" customWidth="1"/>
    <col min="4" max="4" width="5.140625" style="0" bestFit="1" customWidth="1"/>
    <col min="5" max="5" width="4.57421875" style="0" bestFit="1" customWidth="1"/>
  </cols>
  <sheetData>
    <row r="1" spans="1:2" ht="12.75">
      <c r="A1" t="s">
        <v>67</v>
      </c>
      <c r="B1">
        <v>60</v>
      </c>
    </row>
    <row r="2" spans="1:2" ht="12.75">
      <c r="A2" t="s">
        <v>68</v>
      </c>
      <c r="B2">
        <v>1.5</v>
      </c>
    </row>
    <row r="3" spans="1:2" ht="12.75">
      <c r="A3" t="s">
        <v>0</v>
      </c>
      <c r="B3" s="174">
        <f>ASIN(SIN(B1/180*PI())/B2)/PI()*180</f>
        <v>35.264389682754654</v>
      </c>
    </row>
    <row r="4" spans="1:2" ht="12.75">
      <c r="A4" t="s">
        <v>84</v>
      </c>
      <c r="B4">
        <v>4</v>
      </c>
    </row>
    <row r="5" spans="1:2" ht="12.75">
      <c r="A5" t="s">
        <v>69</v>
      </c>
      <c r="B5" s="173">
        <f>B4/COS(B1/180*PI())</f>
        <v>7.999999999999998</v>
      </c>
    </row>
    <row r="6" spans="1:2" ht="12.75">
      <c r="A6" t="s">
        <v>85</v>
      </c>
      <c r="B6" s="168">
        <f>B5*COS(B3/180*PI())</f>
        <v>6.5319726474218065</v>
      </c>
    </row>
    <row r="8" spans="1:4" ht="12.75">
      <c r="A8" t="s">
        <v>70</v>
      </c>
      <c r="B8">
        <f>TAN((B1+90)/180*PI())</f>
        <v>-0.5773502691896257</v>
      </c>
      <c r="C8" t="s">
        <v>1</v>
      </c>
      <c r="D8" s="175"/>
    </row>
    <row r="9" spans="1:4" ht="12.75">
      <c r="A9" t="s">
        <v>71</v>
      </c>
      <c r="B9">
        <f>TAN((B3+270)/180*PI())</f>
        <v>-1.4142135623730943</v>
      </c>
      <c r="C9" t="s">
        <v>1</v>
      </c>
      <c r="D9" s="175"/>
    </row>
    <row r="10" spans="1:5" ht="12.75">
      <c r="A10" t="s">
        <v>73</v>
      </c>
      <c r="B10">
        <f>B8</f>
        <v>-0.5773502691896257</v>
      </c>
      <c r="C10" t="s">
        <v>1</v>
      </c>
      <c r="D10" s="176" t="s">
        <v>72</v>
      </c>
      <c r="E10" s="171">
        <f>B4/SIN(B1/180*PI())</f>
        <v>4.618802153517007</v>
      </c>
    </row>
    <row r="11" spans="1:5" ht="12.75">
      <c r="A11" t="s">
        <v>74</v>
      </c>
      <c r="B11">
        <f>B9</f>
        <v>-1.4142135623730943</v>
      </c>
      <c r="C11" t="s">
        <v>1</v>
      </c>
      <c r="D11" s="176" t="s">
        <v>72</v>
      </c>
      <c r="E11" s="171">
        <f>B4/(TAN(B3/180*PI())*COS(B1/180*PI()))</f>
        <v>11.313708498984758</v>
      </c>
    </row>
    <row r="12" ht="12.75">
      <c r="E12" t="s">
        <v>3</v>
      </c>
    </row>
    <row r="13" ht="12.75">
      <c r="A13" t="s">
        <v>87</v>
      </c>
    </row>
    <row r="14" spans="1:3" ht="12.75">
      <c r="A14" t="s">
        <v>18</v>
      </c>
      <c r="B14" s="167">
        <v>-6</v>
      </c>
      <c r="C14" s="170">
        <f>$B$8*B14</f>
        <v>3.4641016151377544</v>
      </c>
    </row>
    <row r="15" spans="1:3" ht="12.75">
      <c r="A15" t="s">
        <v>75</v>
      </c>
      <c r="B15" s="167">
        <v>0</v>
      </c>
      <c r="C15" s="170">
        <f>$B$8*B15</f>
        <v>0</v>
      </c>
    </row>
    <row r="16" spans="1:3" ht="12.75">
      <c r="A16" t="s">
        <v>75</v>
      </c>
      <c r="B16" s="167">
        <v>0</v>
      </c>
      <c r="C16" s="170">
        <f>$B$9*B16</f>
        <v>0</v>
      </c>
    </row>
    <row r="17" spans="1:3" ht="12.75">
      <c r="A17" t="s">
        <v>76</v>
      </c>
      <c r="B17" s="167">
        <v>6</v>
      </c>
      <c r="C17" s="170">
        <f>$B$9*B17</f>
        <v>-8.485281374238566</v>
      </c>
    </row>
    <row r="18" ht="12.75">
      <c r="A18" t="s">
        <v>88</v>
      </c>
    </row>
    <row r="19" spans="1:3" ht="12.75">
      <c r="A19" t="s">
        <v>19</v>
      </c>
      <c r="B19" s="169">
        <f>B14+B4*COS(B1/180*PI())</f>
        <v>-3.9999999999999996</v>
      </c>
      <c r="C19" s="169">
        <f>$B$10*B19+$E$10</f>
        <v>6.928203230275509</v>
      </c>
    </row>
    <row r="20" spans="1:3" ht="12.75">
      <c r="A20" t="s">
        <v>77</v>
      </c>
      <c r="B20" s="169">
        <f>$B$5</f>
        <v>7.999999999999998</v>
      </c>
      <c r="C20" s="169">
        <f>$B$10*B20+$E$10</f>
        <v>0</v>
      </c>
    </row>
    <row r="21" spans="1:3" ht="12.75">
      <c r="A21" t="s">
        <v>77</v>
      </c>
      <c r="B21" s="169">
        <f>$B$5</f>
        <v>7.999999999999998</v>
      </c>
      <c r="C21" s="169">
        <f>$B$11*B21+$E$11</f>
        <v>0</v>
      </c>
    </row>
    <row r="22" spans="1:3" ht="12.75">
      <c r="A22" t="s">
        <v>78</v>
      </c>
      <c r="B22" s="171">
        <f>B17+B6*COS(B3/180*PI())</f>
        <v>11.333333333333332</v>
      </c>
      <c r="C22" s="169">
        <f>$B$11*B22+$E$11</f>
        <v>-4.714045207910308</v>
      </c>
    </row>
    <row r="24" ht="12.75">
      <c r="A24" t="s">
        <v>79</v>
      </c>
    </row>
    <row r="25" spans="1:2" ht="12.75">
      <c r="A25" t="s">
        <v>1</v>
      </c>
      <c r="B25" t="s">
        <v>2</v>
      </c>
    </row>
    <row r="26" spans="1:2" ht="12.75">
      <c r="A26" s="171">
        <f>MIN(B14:B22)</f>
        <v>-6</v>
      </c>
      <c r="B26" s="171">
        <v>0</v>
      </c>
    </row>
    <row r="27" spans="1:2" ht="12.75">
      <c r="A27" s="171">
        <f>MAX(B14:B22)</f>
        <v>11.333333333333332</v>
      </c>
      <c r="B27" s="171">
        <v>0</v>
      </c>
    </row>
    <row r="30" spans="1:2" ht="12.75">
      <c r="A30" t="s">
        <v>82</v>
      </c>
      <c r="B30" s="169">
        <v>2</v>
      </c>
    </row>
    <row r="31" spans="1:2" ht="12.75">
      <c r="A31" t="s">
        <v>83</v>
      </c>
      <c r="B31" s="169">
        <f>B30/B2</f>
        <v>1.3333333333333333</v>
      </c>
    </row>
    <row r="32" spans="1:2" ht="12.75">
      <c r="A32" t="s">
        <v>80</v>
      </c>
      <c r="B32" s="169">
        <f>B30*SIN(B1/180*PI())</f>
        <v>1.7320508075688772</v>
      </c>
    </row>
    <row r="33" spans="1:2" ht="12.75">
      <c r="A33" t="s">
        <v>81</v>
      </c>
      <c r="B33" s="169">
        <f>B32/B2</f>
        <v>1.1547005383792515</v>
      </c>
    </row>
    <row r="34" spans="1:2" ht="12.75">
      <c r="A34" t="s">
        <v>86</v>
      </c>
      <c r="B34" s="179">
        <f>ROUNDDOWN(B5/(B30/SIN($B$1/180*PI())),0)</f>
        <v>3</v>
      </c>
    </row>
    <row r="35" spans="3:4" ht="12.75">
      <c r="C35" t="s">
        <v>1</v>
      </c>
      <c r="D35" t="s">
        <v>2</v>
      </c>
    </row>
    <row r="36" spans="1:4" ht="12.75">
      <c r="A36" s="167">
        <v>-5</v>
      </c>
      <c r="B36" s="178">
        <f>MIN(A36,$B$34)</f>
        <v>-5</v>
      </c>
      <c r="C36" s="169">
        <f>B36*$B$32</f>
        <v>-8.660254037844386</v>
      </c>
      <c r="D36" s="177">
        <f>$B$8*C36</f>
        <v>4.999999999999999</v>
      </c>
    </row>
    <row r="37" spans="1:4" ht="12.75">
      <c r="A37" s="167">
        <v>-5</v>
      </c>
      <c r="B37" s="178">
        <f aca="true" t="shared" si="0" ref="B37:B61">MIN(A37,$B$34)</f>
        <v>-5</v>
      </c>
      <c r="C37" s="169">
        <f>C36+$B$4*COS($B$1/180*PI())</f>
        <v>-6.6602540378443855</v>
      </c>
      <c r="D37" s="177">
        <f>$B$10*C37+$E$10</f>
        <v>8.464101615137753</v>
      </c>
    </row>
    <row r="38" spans="1:4" ht="12.75">
      <c r="A38" s="167">
        <v>-4</v>
      </c>
      <c r="B38" s="178">
        <f t="shared" si="0"/>
        <v>-4</v>
      </c>
      <c r="C38" s="169">
        <f>B38*$B$32</f>
        <v>-6.928203230275509</v>
      </c>
      <c r="D38" s="177">
        <f>$B$8*C38</f>
        <v>3.9999999999999996</v>
      </c>
    </row>
    <row r="39" spans="1:4" ht="12.75">
      <c r="A39" s="167">
        <v>-4</v>
      </c>
      <c r="B39" s="178">
        <f t="shared" si="0"/>
        <v>-4</v>
      </c>
      <c r="C39" s="169">
        <f>C37+$B$32</f>
        <v>-4.928203230275509</v>
      </c>
      <c r="D39" s="177">
        <f>$B$10*C39+$E$10</f>
        <v>7.464101615137755</v>
      </c>
    </row>
    <row r="40" spans="1:4" ht="12.75">
      <c r="A40" s="167">
        <v>-3</v>
      </c>
      <c r="B40" s="178">
        <f t="shared" si="0"/>
        <v>-3</v>
      </c>
      <c r="C40" s="169">
        <f>B40*$B$32</f>
        <v>-5.196152422706632</v>
      </c>
      <c r="D40" s="177">
        <f>$B$8*C40</f>
        <v>3</v>
      </c>
    </row>
    <row r="41" spans="1:4" ht="12.75">
      <c r="A41" s="167">
        <v>-3</v>
      </c>
      <c r="B41" s="178">
        <f t="shared" si="0"/>
        <v>-3</v>
      </c>
      <c r="C41" s="169">
        <f>C39+$B$32</f>
        <v>-3.1961524227066316</v>
      </c>
      <c r="D41" s="177">
        <f>$B$10*C41+$E$10</f>
        <v>6.464101615137755</v>
      </c>
    </row>
    <row r="42" spans="1:4" ht="12.75">
      <c r="A42" s="167">
        <v>-2</v>
      </c>
      <c r="B42" s="178">
        <f t="shared" si="0"/>
        <v>-2</v>
      </c>
      <c r="C42" s="169">
        <f>B42*$B$32</f>
        <v>-3.4641016151377544</v>
      </c>
      <c r="D42" s="177">
        <f>$B$8*C42</f>
        <v>1.9999999999999998</v>
      </c>
    </row>
    <row r="43" spans="1:4" ht="12.75">
      <c r="A43" s="167">
        <v>-2</v>
      </c>
      <c r="B43" s="178">
        <f t="shared" si="0"/>
        <v>-2</v>
      </c>
      <c r="C43" s="169">
        <f>C41+$B$32</f>
        <v>-1.4641016151377544</v>
      </c>
      <c r="D43" s="177">
        <f>$B$10*C43+$E$10</f>
        <v>5.464101615137755</v>
      </c>
    </row>
    <row r="44" spans="1:4" ht="12.75">
      <c r="A44" s="167">
        <v>-1</v>
      </c>
      <c r="B44" s="178">
        <f t="shared" si="0"/>
        <v>-1</v>
      </c>
      <c r="C44" s="169">
        <f>B44*$B$32</f>
        <v>-1.7320508075688772</v>
      </c>
      <c r="D44" s="177">
        <f>$B$8*C44</f>
        <v>0.9999999999999999</v>
      </c>
    </row>
    <row r="45" spans="1:4" ht="12.75">
      <c r="A45" s="167">
        <v>-1</v>
      </c>
      <c r="B45" s="178">
        <f t="shared" si="0"/>
        <v>-1</v>
      </c>
      <c r="C45" s="169">
        <f>C43+$B$32</f>
        <v>0.2679491924311228</v>
      </c>
      <c r="D45" s="177">
        <f>$B$10*C45+$E$10</f>
        <v>4.464101615137755</v>
      </c>
    </row>
    <row r="46" spans="1:4" ht="12.75">
      <c r="A46" s="167">
        <v>0</v>
      </c>
      <c r="B46" s="178">
        <f t="shared" si="0"/>
        <v>0</v>
      </c>
      <c r="C46" s="169">
        <f>B46*$B$32</f>
        <v>0</v>
      </c>
      <c r="D46" s="177">
        <f>$B$8*C46</f>
        <v>0</v>
      </c>
    </row>
    <row r="47" spans="1:4" ht="12.75">
      <c r="A47" s="167">
        <v>0</v>
      </c>
      <c r="B47" s="178">
        <f t="shared" si="0"/>
        <v>0</v>
      </c>
      <c r="C47" s="169">
        <f>C45+$B$32</f>
        <v>2</v>
      </c>
      <c r="D47" s="177">
        <f>$B$10*C47+$E$10</f>
        <v>3.4641016151377553</v>
      </c>
    </row>
    <row r="48" spans="1:4" ht="12.75">
      <c r="A48" s="167">
        <v>1</v>
      </c>
      <c r="B48" s="178">
        <f t="shared" si="0"/>
        <v>1</v>
      </c>
      <c r="C48" s="169">
        <f>B48*$B$30/SIN($B$1/180*PI())</f>
        <v>2.3094010767585034</v>
      </c>
      <c r="D48" s="167">
        <v>0</v>
      </c>
    </row>
    <row r="49" spans="1:4" ht="12.75">
      <c r="A49" s="167">
        <v>1</v>
      </c>
      <c r="B49" s="178">
        <f t="shared" si="0"/>
        <v>1</v>
      </c>
      <c r="C49" s="169">
        <f>$C$47+B49*$B$32</f>
        <v>3.732050807568877</v>
      </c>
      <c r="D49" s="177">
        <f>$B$10*C49+$E$10</f>
        <v>2.4641016151377553</v>
      </c>
    </row>
    <row r="50" spans="1:4" ht="12.75">
      <c r="A50" s="167">
        <v>2</v>
      </c>
      <c r="B50" s="178">
        <f t="shared" si="0"/>
        <v>2</v>
      </c>
      <c r="C50" s="169">
        <f>B50*$B$30/SIN($B$1/180*PI())</f>
        <v>4.618802153517007</v>
      </c>
      <c r="D50" s="167">
        <v>0</v>
      </c>
    </row>
    <row r="51" spans="1:4" ht="12.75">
      <c r="A51" s="167">
        <v>2</v>
      </c>
      <c r="B51" s="178">
        <f t="shared" si="0"/>
        <v>2</v>
      </c>
      <c r="C51" s="169">
        <f>$C$47+B51*$B$32</f>
        <v>5.464101615137754</v>
      </c>
      <c r="D51" s="177">
        <f>$B$10*C51+$E$10</f>
        <v>1.4641016151377557</v>
      </c>
    </row>
    <row r="52" spans="1:4" ht="12.75">
      <c r="A52" s="167">
        <v>3</v>
      </c>
      <c r="B52" s="178">
        <f t="shared" si="0"/>
        <v>3</v>
      </c>
      <c r="C52" s="169">
        <f>B52*$B$30/SIN($B$1/180*PI())</f>
        <v>6.92820323027551</v>
      </c>
      <c r="D52" s="167">
        <v>0</v>
      </c>
    </row>
    <row r="53" spans="1:4" ht="12.75">
      <c r="A53" s="167">
        <v>3</v>
      </c>
      <c r="B53" s="178">
        <f t="shared" si="0"/>
        <v>3</v>
      </c>
      <c r="C53" s="169">
        <f>$C$47+B53*$B$32</f>
        <v>7.196152422706632</v>
      </c>
      <c r="D53" s="177">
        <f>$B$10*C53+$E$10</f>
        <v>0.4641016151377553</v>
      </c>
    </row>
    <row r="54" spans="1:4" ht="12.75">
      <c r="A54" s="167">
        <v>4</v>
      </c>
      <c r="B54" s="178">
        <f t="shared" si="0"/>
        <v>3</v>
      </c>
      <c r="C54" s="169">
        <f>B54*$B$30/SIN($B$1/180*PI())</f>
        <v>6.92820323027551</v>
      </c>
      <c r="D54" s="167">
        <v>0</v>
      </c>
    </row>
    <row r="55" spans="1:4" ht="12.75">
      <c r="A55" s="167">
        <v>4</v>
      </c>
      <c r="B55" s="178">
        <f t="shared" si="0"/>
        <v>3</v>
      </c>
      <c r="C55" s="169">
        <f>$C$47+B55*$B$32</f>
        <v>7.196152422706632</v>
      </c>
      <c r="D55" s="177">
        <f>$B$10*C55+$E$10</f>
        <v>0.4641016151377553</v>
      </c>
    </row>
    <row r="56" spans="1:4" ht="12.75">
      <c r="A56" s="167">
        <v>5</v>
      </c>
      <c r="B56" s="178">
        <f t="shared" si="0"/>
        <v>3</v>
      </c>
      <c r="C56" s="169">
        <f>B56*$B$30/SIN($B$1/180*PI())</f>
        <v>6.92820323027551</v>
      </c>
      <c r="D56" s="167">
        <v>0</v>
      </c>
    </row>
    <row r="57" spans="1:4" ht="12.75">
      <c r="A57" s="167">
        <v>5</v>
      </c>
      <c r="B57" s="178">
        <f t="shared" si="0"/>
        <v>3</v>
      </c>
      <c r="C57" s="169">
        <f>$C$47+B57*$B$32</f>
        <v>7.196152422706632</v>
      </c>
      <c r="D57" s="177">
        <f>$B$10*C57+$E$10</f>
        <v>0.4641016151377553</v>
      </c>
    </row>
    <row r="58" spans="1:4" ht="12.75">
      <c r="A58" s="167">
        <v>6</v>
      </c>
      <c r="B58" s="178">
        <f t="shared" si="0"/>
        <v>3</v>
      </c>
      <c r="C58" s="169">
        <f>B58*$B$30/SIN($B$1/180*PI())</f>
        <v>6.92820323027551</v>
      </c>
      <c r="D58" s="167">
        <v>0</v>
      </c>
    </row>
    <row r="59" spans="1:4" ht="12.75">
      <c r="A59" s="167">
        <v>6</v>
      </c>
      <c r="B59" s="178">
        <f t="shared" si="0"/>
        <v>3</v>
      </c>
      <c r="C59" s="169">
        <f>$C$47+B59*$B$32</f>
        <v>7.196152422706632</v>
      </c>
      <c r="D59" s="177">
        <f>$B$10*C59+$E$10</f>
        <v>0.4641016151377553</v>
      </c>
    </row>
    <row r="60" spans="1:4" ht="12.75">
      <c r="A60" s="167">
        <v>7</v>
      </c>
      <c r="B60" s="178">
        <f t="shared" si="0"/>
        <v>3</v>
      </c>
      <c r="C60" s="169">
        <f>B60*$B$30/SIN($B$1/180*PI())</f>
        <v>6.92820323027551</v>
      </c>
      <c r="D60" s="167">
        <v>0</v>
      </c>
    </row>
    <row r="61" spans="1:4" ht="12.75">
      <c r="A61" s="167">
        <v>7</v>
      </c>
      <c r="B61" s="178">
        <f t="shared" si="0"/>
        <v>3</v>
      </c>
      <c r="C61" s="169">
        <f>$C$47+B61*$B$32</f>
        <v>7.196152422706632</v>
      </c>
      <c r="D61" s="177">
        <f>$B$10*C61+$E$10</f>
        <v>0.4641016151377553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2"/>
  <sheetViews>
    <sheetView workbookViewId="0" topLeftCell="A1">
      <selection activeCell="B16" sqref="B16"/>
    </sheetView>
  </sheetViews>
  <sheetFormatPr defaultColWidth="9.140625" defaultRowHeight="12.75"/>
  <cols>
    <col min="9" max="9" width="18.8515625" style="0" bestFit="1" customWidth="1"/>
  </cols>
  <sheetData>
    <row r="1" spans="1:3" ht="12.75">
      <c r="A1" t="s">
        <v>47</v>
      </c>
      <c r="B1">
        <v>2</v>
      </c>
      <c r="C1" t="s">
        <v>48</v>
      </c>
    </row>
    <row r="2" spans="1:2" ht="12.75">
      <c r="A2" t="s">
        <v>61</v>
      </c>
      <c r="B2">
        <v>4</v>
      </c>
    </row>
    <row r="5" spans="1:2" ht="12.75">
      <c r="A5" t="s">
        <v>49</v>
      </c>
      <c r="B5">
        <f>SQRT(B1^2+B2^2)</f>
        <v>4.47213595499958</v>
      </c>
    </row>
    <row r="6" spans="1:2" ht="12.75">
      <c r="A6" t="s">
        <v>50</v>
      </c>
      <c r="B6">
        <f>SQRT(B1^2+B3^2)</f>
        <v>2</v>
      </c>
    </row>
    <row r="7" spans="1:2" ht="12.75">
      <c r="A7" t="s">
        <v>51</v>
      </c>
      <c r="B7">
        <f>B5+B6</f>
        <v>6.47213595499958</v>
      </c>
    </row>
    <row r="9" spans="1:6" ht="12.75">
      <c r="A9" t="s">
        <v>54</v>
      </c>
      <c r="B9">
        <v>10</v>
      </c>
      <c r="F9" s="167"/>
    </row>
    <row r="10" spans="1:2" ht="12.75">
      <c r="A10" t="s">
        <v>53</v>
      </c>
      <c r="B10" s="172">
        <v>2</v>
      </c>
    </row>
    <row r="11" spans="1:2" ht="12.75">
      <c r="A11" t="s">
        <v>52</v>
      </c>
      <c r="B11">
        <f>B9/B10</f>
        <v>5</v>
      </c>
    </row>
    <row r="15" spans="1:3" ht="12.75">
      <c r="A15" t="s">
        <v>66</v>
      </c>
      <c r="B15">
        <v>3.08</v>
      </c>
      <c r="C15">
        <v>0</v>
      </c>
    </row>
    <row r="16" spans="2:3" ht="12.75">
      <c r="B16">
        <f>B15</f>
        <v>3.08</v>
      </c>
      <c r="C16" s="168">
        <f>MIN(F22:F422)</f>
        <v>0.807528752092142</v>
      </c>
    </row>
    <row r="21" spans="1:11" ht="12.75">
      <c r="A21" t="s">
        <v>62</v>
      </c>
      <c r="B21" t="s">
        <v>65</v>
      </c>
      <c r="C21" t="s">
        <v>64</v>
      </c>
      <c r="D21" t="s">
        <v>63</v>
      </c>
      <c r="E21" t="s">
        <v>56</v>
      </c>
      <c r="F21" t="s">
        <v>55</v>
      </c>
      <c r="G21" t="s">
        <v>58</v>
      </c>
      <c r="H21" t="s">
        <v>59</v>
      </c>
      <c r="I21" t="s">
        <v>60</v>
      </c>
      <c r="J21" t="s">
        <v>57</v>
      </c>
      <c r="K21" s="167" t="str">
        <f>A21</f>
        <v>CD</v>
      </c>
    </row>
    <row r="22" spans="1:11" ht="12.75">
      <c r="A22" s="169">
        <v>0</v>
      </c>
      <c r="B22" s="171">
        <f>4-A22</f>
        <v>4</v>
      </c>
      <c r="C22" s="169">
        <f>SQRT($B$1^2+A22^2)</f>
        <v>2</v>
      </c>
      <c r="D22" s="169">
        <f>SQRT($B$1^2+B22^2)</f>
        <v>4.47213595499958</v>
      </c>
      <c r="E22" s="169">
        <f>C22+D22</f>
        <v>6.47213595499958</v>
      </c>
      <c r="F22" s="170">
        <f>C22/$B$9+D22/$B$11</f>
        <v>1.094427190999916</v>
      </c>
      <c r="G22" s="169">
        <f>A22/C22</f>
        <v>0</v>
      </c>
      <c r="H22" s="169">
        <f>B22/D22</f>
        <v>0.8944271909999159</v>
      </c>
      <c r="I22" s="169">
        <f>G22/H22</f>
        <v>0</v>
      </c>
      <c r="J22" s="171">
        <f>ASIN(G22)/PI()*180</f>
        <v>0</v>
      </c>
      <c r="K22" s="167">
        <f aca="true" t="shared" si="0" ref="K22:K85">A22</f>
        <v>0</v>
      </c>
    </row>
    <row r="23" spans="1:11" ht="12.75">
      <c r="A23" s="169">
        <v>0.01</v>
      </c>
      <c r="B23" s="171">
        <f aca="true" t="shared" si="1" ref="B23:B86">4-A23</f>
        <v>3.99</v>
      </c>
      <c r="C23" s="169">
        <f aca="true" t="shared" si="2" ref="C23:C37">SQRT($B$1^2+A23^2)</f>
        <v>2.000024999843752</v>
      </c>
      <c r="D23" s="169">
        <f aca="true" t="shared" si="3" ref="D23:D39">SQRT($B$1^2+B23^2)</f>
        <v>4.4631939236380935</v>
      </c>
      <c r="E23" s="169">
        <f aca="true" t="shared" si="4" ref="E23:E39">SQRT(A23^2+$B$1^2)+SQRT($B$1^2+B23^2)</f>
        <v>6.463218923481845</v>
      </c>
      <c r="F23" s="170">
        <f aca="true" t="shared" si="5" ref="F23:F38">C23/$B$9+D23/$B$11</f>
        <v>1.092641284711994</v>
      </c>
      <c r="G23" s="169">
        <f aca="true" t="shared" si="6" ref="G23:G86">A23/C23</f>
        <v>0.004999937501171851</v>
      </c>
      <c r="H23" s="169">
        <f aca="true" t="shared" si="7" ref="H23:H39">B23/D23</f>
        <v>0.8939786324022466</v>
      </c>
      <c r="I23" s="169">
        <f aca="true" t="shared" si="8" ref="I23:I39">G23/H23</f>
        <v>0.005592904930777052</v>
      </c>
      <c r="J23" s="171">
        <f aca="true" t="shared" si="9" ref="J23:J86">ASIN(G23)/PI()*180</f>
        <v>0.2864765102770745</v>
      </c>
      <c r="K23" s="167">
        <f t="shared" si="0"/>
        <v>0.01</v>
      </c>
    </row>
    <row r="24" spans="1:11" ht="12.75">
      <c r="A24" s="169">
        <v>0.02</v>
      </c>
      <c r="B24" s="171">
        <f t="shared" si="1"/>
        <v>3.98</v>
      </c>
      <c r="C24" s="169">
        <f t="shared" si="2"/>
        <v>2.000099997500125</v>
      </c>
      <c r="D24" s="169">
        <f t="shared" si="3"/>
        <v>4.454256391363209</v>
      </c>
      <c r="E24" s="169">
        <f t="shared" si="4"/>
        <v>6.454356388863334</v>
      </c>
      <c r="F24" s="170">
        <f t="shared" si="5"/>
        <v>1.0908612780226543</v>
      </c>
      <c r="G24" s="169">
        <f t="shared" si="6"/>
        <v>0.009999500037496877</v>
      </c>
      <c r="H24" s="169">
        <f t="shared" si="7"/>
        <v>0.8935273702962426</v>
      </c>
      <c r="I24" s="169">
        <f t="shared" si="8"/>
        <v>0.011191039435290734</v>
      </c>
      <c r="J24" s="171">
        <f t="shared" si="9"/>
        <v>0.572938697683486</v>
      </c>
      <c r="K24" s="167">
        <f t="shared" si="0"/>
        <v>0.02</v>
      </c>
    </row>
    <row r="25" spans="1:11" ht="12.75">
      <c r="A25" s="169">
        <v>0.03</v>
      </c>
      <c r="B25" s="171">
        <f t="shared" si="1"/>
        <v>3.97</v>
      </c>
      <c r="C25" s="169">
        <f t="shared" si="2"/>
        <v>2.0002249873451734</v>
      </c>
      <c r="D25" s="169">
        <f t="shared" si="3"/>
        <v>4.445323385311804</v>
      </c>
      <c r="E25" s="169">
        <f t="shared" si="4"/>
        <v>6.445548372656978</v>
      </c>
      <c r="F25" s="170">
        <f t="shared" si="5"/>
        <v>1.089087175796878</v>
      </c>
      <c r="G25" s="169">
        <f t="shared" si="6"/>
        <v>0.014998312784712243</v>
      </c>
      <c r="H25" s="169">
        <f t="shared" si="7"/>
        <v>0.8930733842936235</v>
      </c>
      <c r="I25" s="169">
        <f t="shared" si="8"/>
        <v>0.01679404296274618</v>
      </c>
      <c r="J25" s="171">
        <f t="shared" si="9"/>
        <v>0.8593722436446808</v>
      </c>
      <c r="K25" s="167">
        <f t="shared" si="0"/>
        <v>0.03</v>
      </c>
    </row>
    <row r="26" spans="1:11" ht="12.75">
      <c r="A26" s="169">
        <v>0.04</v>
      </c>
      <c r="B26" s="171">
        <f t="shared" si="1"/>
        <v>3.96</v>
      </c>
      <c r="C26" s="169">
        <f t="shared" si="2"/>
        <v>2.000399960007998</v>
      </c>
      <c r="D26" s="169">
        <f t="shared" si="3"/>
        <v>4.436394932825525</v>
      </c>
      <c r="E26" s="169">
        <f t="shared" si="4"/>
        <v>6.4367948928335235</v>
      </c>
      <c r="F26" s="170">
        <f t="shared" si="5"/>
        <v>1.0873189825659049</v>
      </c>
      <c r="G26" s="169">
        <f t="shared" si="6"/>
        <v>0.01999600119960014</v>
      </c>
      <c r="H26" s="169">
        <f t="shared" si="7"/>
        <v>0.8926166538284023</v>
      </c>
      <c r="I26" s="169">
        <f t="shared" si="8"/>
        <v>0.022401555151181616</v>
      </c>
      <c r="J26" s="171">
        <f t="shared" si="9"/>
        <v>1.1457628381751035</v>
      </c>
      <c r="K26" s="167">
        <f t="shared" si="0"/>
        <v>0.04</v>
      </c>
    </row>
    <row r="27" spans="1:11" ht="12.75">
      <c r="A27" s="169">
        <v>0.05</v>
      </c>
      <c r="B27" s="171">
        <f t="shared" si="1"/>
        <v>3.95</v>
      </c>
      <c r="C27" s="169">
        <f t="shared" si="2"/>
        <v>2.000624902374256</v>
      </c>
      <c r="D27" s="169">
        <f t="shared" si="3"/>
        <v>4.427471061452576</v>
      </c>
      <c r="E27" s="169">
        <f t="shared" si="4"/>
        <v>6.4280959638268325</v>
      </c>
      <c r="F27" s="170">
        <f t="shared" si="5"/>
        <v>1.0855567025279407</v>
      </c>
      <c r="G27" s="169">
        <f t="shared" si="6"/>
        <v>0.024992191160203066</v>
      </c>
      <c r="H27" s="169">
        <f t="shared" si="7"/>
        <v>0.8921571581552188</v>
      </c>
      <c r="I27" s="169">
        <f t="shared" si="8"/>
        <v>0.028013215980782265</v>
      </c>
      <c r="J27" s="171">
        <f t="shared" si="9"/>
        <v>1.4320961841646462</v>
      </c>
      <c r="K27" s="167">
        <f t="shared" si="0"/>
        <v>0.05</v>
      </c>
    </row>
    <row r="28" spans="1:11" ht="12.75">
      <c r="A28" s="169">
        <v>0.06</v>
      </c>
      <c r="B28" s="171">
        <f t="shared" si="1"/>
        <v>3.94</v>
      </c>
      <c r="C28" s="169">
        <f t="shared" si="2"/>
        <v>2.0008997975910736</v>
      </c>
      <c r="D28" s="169">
        <f t="shared" si="3"/>
        <v>4.418551798949515</v>
      </c>
      <c r="E28" s="169">
        <f t="shared" si="4"/>
        <v>6.419451596540589</v>
      </c>
      <c r="F28" s="170">
        <f t="shared" si="5"/>
        <v>1.0838003395490103</v>
      </c>
      <c r="G28" s="169">
        <f t="shared" si="6"/>
        <v>0.029986509105671005</v>
      </c>
      <c r="H28" s="169">
        <f t="shared" si="7"/>
        <v>0.8916948763476558</v>
      </c>
      <c r="I28" s="169">
        <f t="shared" si="8"/>
        <v>0.03362866592717732</v>
      </c>
      <c r="J28" s="171">
        <f t="shared" si="9"/>
        <v>1.7183580016554574</v>
      </c>
      <c r="K28" s="167">
        <f t="shared" si="0"/>
        <v>0.06</v>
      </c>
    </row>
    <row r="29" spans="1:11" ht="12.75">
      <c r="A29" s="169">
        <v>0.07</v>
      </c>
      <c r="B29" s="171">
        <f t="shared" si="1"/>
        <v>3.93</v>
      </c>
      <c r="C29" s="169">
        <f t="shared" si="2"/>
        <v>2.0012246250733576</v>
      </c>
      <c r="D29" s="169">
        <f t="shared" si="3"/>
        <v>4.409637173283081</v>
      </c>
      <c r="E29" s="169">
        <f t="shared" si="4"/>
        <v>6.410861798356439</v>
      </c>
      <c r="F29" s="170">
        <f t="shared" si="5"/>
        <v>1.082049897163952</v>
      </c>
      <c r="G29" s="169">
        <f t="shared" si="6"/>
        <v>0.034978582175618625</v>
      </c>
      <c r="H29" s="169">
        <f t="shared" si="7"/>
        <v>0.8912297872965409</v>
      </c>
      <c r="I29" s="169">
        <f t="shared" si="8"/>
        <v>0.03924754611459157</v>
      </c>
      <c r="J29" s="171">
        <f t="shared" si="9"/>
        <v>2.0045340321059046</v>
      </c>
      <c r="K29" s="167">
        <f t="shared" si="0"/>
        <v>0.07</v>
      </c>
    </row>
    <row r="30" spans="1:11" ht="12.75">
      <c r="A30" s="169">
        <v>0.08</v>
      </c>
      <c r="B30" s="171">
        <f t="shared" si="1"/>
        <v>3.92</v>
      </c>
      <c r="C30" s="169">
        <f t="shared" si="2"/>
        <v>2.001599360511489</v>
      </c>
      <c r="D30" s="169">
        <f t="shared" si="3"/>
        <v>4.400727212632021</v>
      </c>
      <c r="E30" s="169">
        <f t="shared" si="4"/>
        <v>6.40232657314351</v>
      </c>
      <c r="F30" s="170">
        <f t="shared" si="5"/>
        <v>1.0803053785775532</v>
      </c>
      <c r="G30" s="169">
        <f t="shared" si="6"/>
        <v>0.039968038348871575</v>
      </c>
      <c r="H30" s="169">
        <f t="shared" si="7"/>
        <v>0.890761869708233</v>
      </c>
      <c r="I30" s="169">
        <f t="shared" si="8"/>
        <v>0.044869498468724324</v>
      </c>
      <c r="J30" s="171">
        <f t="shared" si="9"/>
        <v>2.290610042638529</v>
      </c>
      <c r="K30" s="167">
        <f t="shared" si="0"/>
        <v>0.08</v>
      </c>
    </row>
    <row r="31" spans="1:11" ht="12.75">
      <c r="A31" s="169">
        <v>0.09</v>
      </c>
      <c r="B31" s="171">
        <f t="shared" si="1"/>
        <v>3.91</v>
      </c>
      <c r="C31" s="169">
        <f t="shared" si="2"/>
        <v>2.002023975880409</v>
      </c>
      <c r="D31" s="169">
        <f t="shared" si="3"/>
        <v>4.391821945388952</v>
      </c>
      <c r="E31" s="169">
        <f t="shared" si="4"/>
        <v>6.393845921269361</v>
      </c>
      <c r="F31" s="170">
        <f t="shared" si="5"/>
        <v>1.0785667866658313</v>
      </c>
      <c r="G31" s="169">
        <f t="shared" si="6"/>
        <v>0.0449545065814817</v>
      </c>
      <c r="H31" s="169">
        <f t="shared" si="7"/>
        <v>0.8902911021028926</v>
      </c>
      <c r="I31" s="169">
        <f t="shared" si="8"/>
        <v>0.050494165869228495</v>
      </c>
      <c r="J31" s="171">
        <f t="shared" si="9"/>
        <v>2.5765718302688305</v>
      </c>
      <c r="K31" s="167">
        <f t="shared" si="0"/>
        <v>0.09</v>
      </c>
    </row>
    <row r="32" spans="1:11" ht="12.75">
      <c r="A32" s="169">
        <v>0.1</v>
      </c>
      <c r="B32" s="171">
        <f t="shared" si="1"/>
        <v>3.9</v>
      </c>
      <c r="C32" s="169">
        <f t="shared" si="2"/>
        <v>2.0024984394500787</v>
      </c>
      <c r="D32" s="169">
        <f t="shared" si="3"/>
        <v>4.382921400162226</v>
      </c>
      <c r="E32" s="169">
        <f t="shared" si="4"/>
        <v>6.385419839612304</v>
      </c>
      <c r="F32" s="170">
        <f t="shared" si="5"/>
        <v>1.076834123977453</v>
      </c>
      <c r="G32" s="169">
        <f t="shared" si="6"/>
        <v>0.04993761694389223</v>
      </c>
      <c r="H32" s="169">
        <f t="shared" si="7"/>
        <v>0.8898174628127369</v>
      </c>
      <c r="I32" s="169">
        <f t="shared" si="8"/>
        <v>0.056121192301663854</v>
      </c>
      <c r="J32" s="171">
        <f t="shared" si="9"/>
        <v>2.8624052261117474</v>
      </c>
      <c r="K32" s="167">
        <f t="shared" si="0"/>
        <v>0.1</v>
      </c>
    </row>
    <row r="33" spans="1:11" ht="12.75">
      <c r="A33" s="169">
        <v>0.11</v>
      </c>
      <c r="B33" s="171">
        <f t="shared" si="1"/>
        <v>3.89</v>
      </c>
      <c r="C33" s="169">
        <f t="shared" si="2"/>
        <v>2.0030227157973024</v>
      </c>
      <c r="D33" s="169">
        <f t="shared" si="3"/>
        <v>4.374025605777817</v>
      </c>
      <c r="E33" s="169">
        <f t="shared" si="4"/>
        <v>6.377048321575119</v>
      </c>
      <c r="F33" s="170">
        <f t="shared" si="5"/>
        <v>1.0751073927352937</v>
      </c>
      <c r="G33" s="169">
        <f t="shared" si="6"/>
        <v>0.05491700075713547</v>
      </c>
      <c r="H33" s="169">
        <f t="shared" si="7"/>
        <v>0.8893409299802797</v>
      </c>
      <c r="I33" s="169">
        <f t="shared" si="8"/>
        <v>0.061750223008799565</v>
      </c>
      <c r="J33" s="171">
        <f t="shared" si="9"/>
        <v>3.148096099562759</v>
      </c>
      <c r="K33" s="167">
        <f t="shared" si="0"/>
        <v>0.11</v>
      </c>
    </row>
    <row r="34" spans="1:11" ht="12.75">
      <c r="A34" s="169">
        <v>0.12</v>
      </c>
      <c r="B34" s="171">
        <f t="shared" si="1"/>
        <v>3.88</v>
      </c>
      <c r="C34" s="169">
        <f t="shared" si="2"/>
        <v>2.003596765818911</v>
      </c>
      <c r="D34" s="169">
        <f t="shared" si="3"/>
        <v>4.365134591281236</v>
      </c>
      <c r="E34" s="169">
        <f t="shared" si="4"/>
        <v>6.368731357100147</v>
      </c>
      <c r="F34" s="170">
        <f t="shared" si="5"/>
        <v>1.0733865948381383</v>
      </c>
      <c r="G34" s="169">
        <f t="shared" si="6"/>
        <v>0.059892290727946725</v>
      </c>
      <c r="H34" s="169">
        <f t="shared" si="7"/>
        <v>0.8888614815565535</v>
      </c>
      <c r="I34" s="169">
        <f t="shared" si="8"/>
        <v>0.06738090464114244</v>
      </c>
      <c r="J34" s="171">
        <f t="shared" si="9"/>
        <v>3.433630362450523</v>
      </c>
      <c r="K34" s="167">
        <f t="shared" si="0"/>
        <v>0.12</v>
      </c>
    </row>
    <row r="35" spans="1:11" ht="12.75">
      <c r="A35" s="169">
        <v>0.13</v>
      </c>
      <c r="B35" s="171">
        <f t="shared" si="1"/>
        <v>3.87</v>
      </c>
      <c r="C35" s="169">
        <f t="shared" si="2"/>
        <v>2.0042205467462906</v>
      </c>
      <c r="D35" s="169">
        <f t="shared" si="3"/>
        <v>4.356248385939443</v>
      </c>
      <c r="E35" s="169">
        <f t="shared" si="4"/>
        <v>6.360468932685734</v>
      </c>
      <c r="F35" s="170">
        <f t="shared" si="5"/>
        <v>1.0716717318625177</v>
      </c>
      <c r="G35" s="169">
        <f t="shared" si="6"/>
        <v>0.06486312108268012</v>
      </c>
      <c r="H35" s="169">
        <f t="shared" si="7"/>
        <v>0.8883790952993188</v>
      </c>
      <c r="I35" s="169">
        <f t="shared" si="8"/>
        <v>0.07301288540656846</v>
      </c>
      <c r="J35" s="171">
        <f t="shared" si="9"/>
        <v>3.718993973158043</v>
      </c>
      <c r="K35" s="167">
        <f t="shared" si="0"/>
        <v>0.13</v>
      </c>
    </row>
    <row r="36" spans="1:11" ht="12.75">
      <c r="A36" s="169">
        <v>0.14</v>
      </c>
      <c r="B36" s="171">
        <f t="shared" si="1"/>
        <v>3.86</v>
      </c>
      <c r="C36" s="169">
        <f t="shared" si="2"/>
        <v>2.0048940121612415</v>
      </c>
      <c r="D36" s="169">
        <f t="shared" si="3"/>
        <v>4.347367019242797</v>
      </c>
      <c r="E36" s="169">
        <f t="shared" si="4"/>
        <v>6.352261031404039</v>
      </c>
      <c r="F36" s="170">
        <f t="shared" si="5"/>
        <v>1.0699628050646837</v>
      </c>
      <c r="G36" s="169">
        <f t="shared" si="6"/>
        <v>0.06982912769991387</v>
      </c>
      <c r="H36" s="169">
        <f t="shared" si="7"/>
        <v>0.8878937487712542</v>
      </c>
      <c r="I36" s="169">
        <f t="shared" si="8"/>
        <v>0.07864581521893761</v>
      </c>
      <c r="J36" s="171">
        <f t="shared" si="9"/>
        <v>4.004172940709387</v>
      </c>
      <c r="K36" s="167">
        <f t="shared" si="0"/>
        <v>0.14</v>
      </c>
    </row>
    <row r="37" spans="1:11" ht="12.75">
      <c r="A37" s="169">
        <v>0.15</v>
      </c>
      <c r="B37" s="171">
        <f t="shared" si="1"/>
        <v>3.85</v>
      </c>
      <c r="C37" s="169">
        <f t="shared" si="2"/>
        <v>2.005617112013158</v>
      </c>
      <c r="D37" s="169">
        <f t="shared" si="3"/>
        <v>4.338490520907013</v>
      </c>
      <c r="E37" s="169">
        <f t="shared" si="4"/>
        <v>6.344107632920171</v>
      </c>
      <c r="F37" s="170">
        <f t="shared" si="5"/>
        <v>1.0682598153827183</v>
      </c>
      <c r="G37" s="169">
        <f t="shared" si="6"/>
        <v>0.07478994824163424</v>
      </c>
      <c r="H37" s="169">
        <f t="shared" si="7"/>
        <v>0.8874054193381323</v>
      </c>
      <c r="I37" s="169">
        <f t="shared" si="8"/>
        <v>0.08427934584557305</v>
      </c>
      <c r="J37" s="171">
        <f t="shared" si="9"/>
        <v>4.289153328819019</v>
      </c>
      <c r="K37" s="167">
        <f t="shared" si="0"/>
        <v>0.15</v>
      </c>
    </row>
    <row r="38" spans="1:11" ht="12.75">
      <c r="A38" s="169">
        <v>0.16</v>
      </c>
      <c r="B38" s="171">
        <f t="shared" si="1"/>
        <v>3.84</v>
      </c>
      <c r="C38" s="169">
        <f>SQRT($B$1^2+A38^2)</f>
        <v>2.0063897926375125</v>
      </c>
      <c r="D38" s="169">
        <f t="shared" si="3"/>
        <v>4.329618920875139</v>
      </c>
      <c r="E38" s="169">
        <f t="shared" si="4"/>
        <v>6.336008713512651</v>
      </c>
      <c r="F38" s="170">
        <f t="shared" si="5"/>
        <v>1.066562763438779</v>
      </c>
      <c r="G38" s="169">
        <f t="shared" si="6"/>
        <v>0.07974522228289</v>
      </c>
      <c r="H38" s="169">
        <f t="shared" si="7"/>
        <v>0.8869140841669795</v>
      </c>
      <c r="I38" s="169">
        <f t="shared" si="8"/>
        <v>0.0899131310534881</v>
      </c>
      <c r="J38" s="171">
        <f t="shared" si="9"/>
        <v>4.573921259900861</v>
      </c>
      <c r="K38" s="167">
        <f t="shared" si="0"/>
        <v>0.16</v>
      </c>
    </row>
    <row r="39" spans="1:11" ht="12.75">
      <c r="A39" s="169">
        <v>0.17</v>
      </c>
      <c r="B39" s="171">
        <f t="shared" si="1"/>
        <v>3.83</v>
      </c>
      <c r="C39" s="169">
        <f aca="true" t="shared" si="10" ref="C39:C45">SQRT($B$1^2+A39^2)</f>
        <v>2.0072119967756272</v>
      </c>
      <c r="D39" s="169">
        <f t="shared" si="3"/>
        <v>4.320752249319556</v>
      </c>
      <c r="E39" s="169">
        <f t="shared" si="4"/>
        <v>6.327964246095183</v>
      </c>
      <c r="F39" s="170">
        <f>C39/$B$9+D39/$B$11</f>
        <v>1.0648716495414738</v>
      </c>
      <c r="G39" s="169">
        <f t="shared" si="6"/>
        <v>0.0846945914398115</v>
      </c>
      <c r="H39" s="169">
        <f t="shared" si="7"/>
        <v>0.8864197202242177</v>
      </c>
      <c r="I39" s="169">
        <f t="shared" si="8"/>
        <v>0.0955468267542471</v>
      </c>
      <c r="J39" s="171">
        <f t="shared" si="9"/>
        <v>4.858462919034286</v>
      </c>
      <c r="K39" s="167">
        <f t="shared" si="0"/>
        <v>0.17</v>
      </c>
    </row>
    <row r="40" spans="1:11" ht="12.75">
      <c r="A40" s="169">
        <v>0.18</v>
      </c>
      <c r="B40" s="171">
        <f t="shared" si="1"/>
        <v>3.82</v>
      </c>
      <c r="C40" s="169">
        <f t="shared" si="10"/>
        <v>2.008083663595718</v>
      </c>
      <c r="D40" s="169">
        <f aca="true" t="shared" si="11" ref="D40:D47">SQRT($B$1^2+B40^2)</f>
        <v>4.311890536643991</v>
      </c>
      <c r="E40" s="169">
        <f aca="true" t="shared" si="12" ref="E40:E47">SQRT(A40^2+$B$1^2)+SQRT($B$1^2+B40^2)</f>
        <v>6.319974200239709</v>
      </c>
      <c r="F40" s="170">
        <f aca="true" t="shared" si="13" ref="F40:F47">C40/$B$9+D40/$B$11</f>
        <v>1.06318647368837</v>
      </c>
      <c r="G40" s="169">
        <f t="shared" si="6"/>
        <v>0.08963769949589058</v>
      </c>
      <c r="H40" s="169">
        <f aca="true" t="shared" si="14" ref="H40:H47">B40/D40</f>
        <v>0.8859223042737916</v>
      </c>
      <c r="I40" s="169">
        <f aca="true" t="shared" si="15" ref="I40:I47">G40/H40</f>
        <v>0.10118009114734774</v>
      </c>
      <c r="J40" s="171">
        <f t="shared" si="9"/>
        <v>5.142764557884242</v>
      </c>
      <c r="K40" s="167">
        <f t="shared" si="0"/>
        <v>0.18</v>
      </c>
    </row>
    <row r="41" spans="1:11" ht="12.75">
      <c r="A41" s="169">
        <v>0.19</v>
      </c>
      <c r="B41" s="171">
        <f t="shared" si="1"/>
        <v>3.81</v>
      </c>
      <c r="C41" s="169">
        <f t="shared" si="10"/>
        <v>2.0090047287151913</v>
      </c>
      <c r="D41" s="169">
        <f t="shared" si="11"/>
        <v>4.303033813485551</v>
      </c>
      <c r="E41" s="169">
        <f t="shared" si="12"/>
        <v>6.312038542200742</v>
      </c>
      <c r="F41" s="170">
        <f t="shared" si="13"/>
        <v>1.0615072355686292</v>
      </c>
      <c r="G41" s="169">
        <f t="shared" si="6"/>
        <v>0.09457419252642066</v>
      </c>
      <c r="H41" s="169">
        <f t="shared" si="14"/>
        <v>0.8854218128752787</v>
      </c>
      <c r="I41" s="169">
        <f t="shared" si="15"/>
        <v>0.10681258486201589</v>
      </c>
      <c r="J41" s="171">
        <f t="shared" si="9"/>
        <v>5.42681249857282</v>
      </c>
      <c r="K41" s="167">
        <f t="shared" si="0"/>
        <v>0.19</v>
      </c>
    </row>
    <row r="42" spans="1:11" ht="12.75">
      <c r="A42" s="169">
        <v>0.2</v>
      </c>
      <c r="B42" s="171">
        <f t="shared" si="1"/>
        <v>3.8</v>
      </c>
      <c r="C42" s="169">
        <f t="shared" si="10"/>
        <v>2.009975124224178</v>
      </c>
      <c r="D42" s="169">
        <f t="shared" si="11"/>
        <v>4.294182110716777</v>
      </c>
      <c r="E42" s="169">
        <f t="shared" si="12"/>
        <v>6.304157234940956</v>
      </c>
      <c r="F42" s="170">
        <f t="shared" si="13"/>
        <v>1.0598339345657732</v>
      </c>
      <c r="G42" s="169">
        <f t="shared" si="6"/>
        <v>0.09950371902099893</v>
      </c>
      <c r="H42" s="169">
        <f t="shared" si="14"/>
        <v>0.8849182223819825</v>
      </c>
      <c r="I42" s="169">
        <f t="shared" si="15"/>
        <v>0.11244397109730588</v>
      </c>
      <c r="J42" s="171">
        <f t="shared" si="9"/>
        <v>5.710593137499645</v>
      </c>
      <c r="K42" s="167">
        <f t="shared" si="0"/>
        <v>0.2</v>
      </c>
    </row>
    <row r="43" spans="1:11" ht="12.75">
      <c r="A43" s="169">
        <v>0.21</v>
      </c>
      <c r="B43" s="171">
        <f t="shared" si="1"/>
        <v>3.79</v>
      </c>
      <c r="C43" s="169">
        <f t="shared" si="10"/>
        <v>2.010994778710278</v>
      </c>
      <c r="D43" s="169">
        <f t="shared" si="11"/>
        <v>4.28533545944772</v>
      </c>
      <c r="E43" s="169">
        <f t="shared" si="12"/>
        <v>6.2963302381579975</v>
      </c>
      <c r="F43" s="170">
        <f t="shared" si="13"/>
        <v>1.0581665697605718</v>
      </c>
      <c r="G43" s="169">
        <f t="shared" si="6"/>
        <v>0.10442593000399553</v>
      </c>
      <c r="H43" s="169">
        <f t="shared" si="14"/>
        <v>0.8844115089390092</v>
      </c>
      <c r="I43" s="169">
        <f t="shared" si="15"/>
        <v>0.11807391576040305</v>
      </c>
      <c r="J43" s="171">
        <f t="shared" si="9"/>
        <v>5.994092949108469</v>
      </c>
      <c r="K43" s="167">
        <f t="shared" si="0"/>
        <v>0.21</v>
      </c>
    </row>
    <row r="44" spans="1:11" ht="12.75">
      <c r="A44" s="169">
        <v>0.22</v>
      </c>
      <c r="B44" s="171">
        <f t="shared" si="1"/>
        <v>3.78</v>
      </c>
      <c r="C44" s="169">
        <f t="shared" si="10"/>
        <v>2.0120636172845034</v>
      </c>
      <c r="D44" s="169">
        <f t="shared" si="11"/>
        <v>4.276493891028023</v>
      </c>
      <c r="E44" s="169">
        <f t="shared" si="12"/>
        <v>6.288557508312527</v>
      </c>
      <c r="F44" s="170">
        <f t="shared" si="13"/>
        <v>1.056505139934055</v>
      </c>
      <c r="G44" s="169">
        <f t="shared" si="6"/>
        <v>0.1093404791528976</v>
      </c>
      <c r="H44" s="169">
        <f t="shared" si="14"/>
        <v>0.8839016484813284</v>
      </c>
      <c r="I44" s="169">
        <f t="shared" si="15"/>
        <v>0.1237020876030274</v>
      </c>
      <c r="J44" s="171">
        <f t="shared" si="9"/>
        <v>6.277298489597554</v>
      </c>
      <c r="K44" s="167">
        <f t="shared" si="0"/>
        <v>0.22</v>
      </c>
    </row>
    <row r="45" spans="1:11" ht="12.75">
      <c r="A45" s="169">
        <v>0.23</v>
      </c>
      <c r="B45" s="171">
        <f t="shared" si="1"/>
        <v>3.77</v>
      </c>
      <c r="C45" s="169">
        <f t="shared" si="10"/>
        <v>2.0131815616083912</v>
      </c>
      <c r="D45" s="169">
        <f t="shared" si="11"/>
        <v>4.267657437049042</v>
      </c>
      <c r="E45" s="169">
        <f t="shared" si="12"/>
        <v>6.280838998657433</v>
      </c>
      <c r="F45" s="170">
        <f t="shared" si="13"/>
        <v>1.0548496435706476</v>
      </c>
      <c r="G45" s="169">
        <f t="shared" si="6"/>
        <v>0.11424702291443903</v>
      </c>
      <c r="H45" s="169">
        <f t="shared" si="14"/>
        <v>0.8833886167318159</v>
      </c>
      <c r="I45" s="169">
        <f t="shared" si="15"/>
        <v>0.12932815835584033</v>
      </c>
      <c r="J45" s="171">
        <f t="shared" si="9"/>
        <v>6.560196400571309</v>
      </c>
      <c r="K45" s="167">
        <f t="shared" si="0"/>
        <v>0.23</v>
      </c>
    </row>
    <row r="46" spans="1:11" ht="12.75">
      <c r="A46" s="169">
        <v>0.24</v>
      </c>
      <c r="B46" s="171">
        <f t="shared" si="1"/>
        <v>3.76</v>
      </c>
      <c r="C46" s="169">
        <f aca="true" t="shared" si="16" ref="C46:C53">SQRT($B$1^2+A46^2)</f>
        <v>2.0143485299222674</v>
      </c>
      <c r="D46" s="169">
        <f t="shared" si="11"/>
        <v>4.258826129345973</v>
      </c>
      <c r="E46" s="169">
        <f t="shared" si="12"/>
        <v>6.273174659268241</v>
      </c>
      <c r="F46" s="170">
        <f t="shared" si="13"/>
        <v>1.0532000788614213</v>
      </c>
      <c r="G46" s="169">
        <f t="shared" si="6"/>
        <v>0.11914522061843064</v>
      </c>
      <c r="H46" s="169">
        <f t="shared" si="14"/>
        <v>0.8828723891992797</v>
      </c>
      <c r="I46" s="169">
        <f t="shared" si="15"/>
        <v>0.13495180286076144</v>
      </c>
      <c r="J46" s="171">
        <f t="shared" si="9"/>
        <v>6.84277341263094</v>
      </c>
      <c r="K46" s="167">
        <f t="shared" si="0"/>
        <v>0.24</v>
      </c>
    </row>
    <row r="47" spans="1:11" ht="12.75">
      <c r="A47" s="169">
        <v>0.25</v>
      </c>
      <c r="B47" s="171">
        <f t="shared" si="1"/>
        <v>3.75</v>
      </c>
      <c r="C47" s="169">
        <f t="shared" si="16"/>
        <v>2.0155644370746373</v>
      </c>
      <c r="D47" s="169">
        <f t="shared" si="11"/>
        <v>4.25</v>
      </c>
      <c r="E47" s="169">
        <f t="shared" si="12"/>
        <v>6.265564437074637</v>
      </c>
      <c r="F47" s="170">
        <f t="shared" si="13"/>
        <v>1.0515564437074638</v>
      </c>
      <c r="G47" s="169">
        <f t="shared" si="6"/>
        <v>0.12403473458920847</v>
      </c>
      <c r="H47" s="169">
        <f t="shared" si="14"/>
        <v>0.8823529411764706</v>
      </c>
      <c r="I47" s="169">
        <f t="shared" si="15"/>
        <v>0.14057269920110294</v>
      </c>
      <c r="J47" s="171">
        <f t="shared" si="9"/>
        <v>7.1250163489017995</v>
      </c>
      <c r="K47" s="167">
        <f t="shared" si="0"/>
        <v>0.25</v>
      </c>
    </row>
    <row r="48" spans="1:11" ht="12.75">
      <c r="A48" s="169">
        <v>0.26</v>
      </c>
      <c r="B48" s="171">
        <f t="shared" si="1"/>
        <v>3.74</v>
      </c>
      <c r="C48" s="169">
        <f t="shared" si="16"/>
        <v>2.016829194552677</v>
      </c>
      <c r="D48" s="169">
        <f aca="true" t="shared" si="17" ref="D48:D111">SQRT($B$1^2+B48^2)</f>
        <v>4.241179081340471</v>
      </c>
      <c r="E48" s="169">
        <f aca="true" t="shared" si="18" ref="E48:E111">SQRT(A48^2+$B$1^2)+SQRT($B$1^2+B48^2)</f>
        <v>6.258008275893149</v>
      </c>
      <c r="F48" s="170">
        <f aca="true" t="shared" si="19" ref="F48:F111">C48/$B$9+D48/$B$11</f>
        <v>1.049918735723362</v>
      </c>
      <c r="G48" s="169">
        <f t="shared" si="6"/>
        <v>0.12891523025462093</v>
      </c>
      <c r="H48" s="169">
        <f aca="true" t="shared" si="20" ref="H48:H111">B48/D48</f>
        <v>0.881830247738073</v>
      </c>
      <c r="I48" s="169">
        <f aca="true" t="shared" si="21" ref="I48:I111">G48/H48</f>
        <v>0.14619052882943542</v>
      </c>
      <c r="J48" s="171">
        <f t="shared" si="9"/>
        <v>7.406912128495232</v>
      </c>
      <c r="K48" s="167">
        <f t="shared" si="0"/>
        <v>0.26</v>
      </c>
    </row>
    <row r="49" spans="1:11" ht="12.75">
      <c r="A49" s="169">
        <v>0.27</v>
      </c>
      <c r="B49" s="171">
        <f t="shared" si="1"/>
        <v>3.73</v>
      </c>
      <c r="C49" s="169">
        <f t="shared" si="16"/>
        <v>2.018142710513803</v>
      </c>
      <c r="D49" s="169">
        <f t="shared" si="17"/>
        <v>4.232363405947084</v>
      </c>
      <c r="E49" s="169">
        <f t="shared" si="18"/>
        <v>6.250506116460887</v>
      </c>
      <c r="F49" s="170">
        <f t="shared" si="19"/>
        <v>1.0482869522407972</v>
      </c>
      <c r="G49" s="169">
        <f t="shared" si="6"/>
        <v>0.13378637625248027</v>
      </c>
      <c r="H49" s="169">
        <f t="shared" si="20"/>
        <v>0.8813042837386811</v>
      </c>
      <c r="I49" s="169">
        <f t="shared" si="21"/>
        <v>0.15180497669310067</v>
      </c>
      <c r="J49" s="171">
        <f t="shared" si="9"/>
        <v>7.688447769902875</v>
      </c>
      <c r="K49" s="167">
        <f t="shared" si="0"/>
        <v>0.27</v>
      </c>
    </row>
    <row r="50" spans="1:11" ht="12.75">
      <c r="A50" s="169">
        <v>0.28</v>
      </c>
      <c r="B50" s="171">
        <f t="shared" si="1"/>
        <v>3.7199999999999998</v>
      </c>
      <c r="C50" s="169">
        <f t="shared" si="16"/>
        <v>2.019504889818294</v>
      </c>
      <c r="D50" s="169">
        <f t="shared" si="17"/>
        <v>4.223553006652101</v>
      </c>
      <c r="E50" s="169">
        <f t="shared" si="18"/>
        <v>6.243057896470395</v>
      </c>
      <c r="F50" s="170">
        <f t="shared" si="19"/>
        <v>1.0466610903122495</v>
      </c>
      <c r="G50" s="169">
        <f t="shared" si="6"/>
        <v>0.13864784453440623</v>
      </c>
      <c r="H50" s="169">
        <f t="shared" si="20"/>
        <v>0.8807750238107572</v>
      </c>
      <c r="I50" s="169">
        <f t="shared" si="21"/>
        <v>0.15741573135729156</v>
      </c>
      <c r="J50" s="171">
        <f t="shared" si="9"/>
        <v>7.96961039432136</v>
      </c>
      <c r="K50" s="167">
        <f t="shared" si="0"/>
        <v>0.28</v>
      </c>
    </row>
    <row r="51" spans="1:11" ht="12.75">
      <c r="A51" s="169">
        <v>0.29</v>
      </c>
      <c r="B51" s="171">
        <f t="shared" si="1"/>
        <v>3.71</v>
      </c>
      <c r="C51" s="169">
        <f t="shared" si="16"/>
        <v>2.0209156340629364</v>
      </c>
      <c r="D51" s="169">
        <f t="shared" si="17"/>
        <v>4.214747916542578</v>
      </c>
      <c r="E51" s="169">
        <f t="shared" si="18"/>
        <v>6.235663550605514</v>
      </c>
      <c r="F51" s="170">
        <f t="shared" si="19"/>
        <v>1.045041146714809</v>
      </c>
      <c r="G51" s="169">
        <f t="shared" si="6"/>
        <v>0.14349931046699432</v>
      </c>
      <c r="H51" s="169">
        <f t="shared" si="20"/>
        <v>0.8802424423625719</v>
      </c>
      <c r="I51" s="169">
        <f t="shared" si="21"/>
        <v>0.16302248512562287</v>
      </c>
      <c r="J51" s="171">
        <f t="shared" si="9"/>
        <v>8.250387228905497</v>
      </c>
      <c r="K51" s="167">
        <f t="shared" si="0"/>
        <v>0.29</v>
      </c>
    </row>
    <row r="52" spans="1:11" ht="12.75">
      <c r="A52" s="169">
        <v>0.3</v>
      </c>
      <c r="B52" s="171">
        <f t="shared" si="1"/>
        <v>3.7</v>
      </c>
      <c r="C52" s="169">
        <f t="shared" si="16"/>
        <v>2.0223748416156684</v>
      </c>
      <c r="D52" s="169">
        <f t="shared" si="17"/>
        <v>4.205948168962618</v>
      </c>
      <c r="E52" s="169">
        <f t="shared" si="18"/>
        <v>6.228323010578286</v>
      </c>
      <c r="F52" s="170">
        <f t="shared" si="19"/>
        <v>1.0434271179540904</v>
      </c>
      <c r="G52" s="169">
        <f t="shared" si="6"/>
        <v>0.14834045293024462</v>
      </c>
      <c r="H52" s="169">
        <f t="shared" si="20"/>
        <v>0.8797065135761271</v>
      </c>
      <c r="I52" s="169">
        <f t="shared" si="21"/>
        <v>0.16862493415812102</v>
      </c>
      <c r="J52" s="171">
        <f t="shared" si="9"/>
        <v>8.530765609948133</v>
      </c>
      <c r="K52" s="167">
        <f t="shared" si="0"/>
        <v>0.3</v>
      </c>
    </row>
    <row r="53" spans="1:11" ht="12.75">
      <c r="A53" s="169">
        <v>0.31</v>
      </c>
      <c r="B53" s="171">
        <f t="shared" si="1"/>
        <v>3.69</v>
      </c>
      <c r="C53" s="169">
        <f t="shared" si="16"/>
        <v>2.0238824076511954</v>
      </c>
      <c r="D53" s="169">
        <f t="shared" si="17"/>
        <v>4.197153797515645</v>
      </c>
      <c r="E53" s="169">
        <f t="shared" si="18"/>
        <v>6.22103620516684</v>
      </c>
      <c r="F53" s="170">
        <f t="shared" si="19"/>
        <v>1.0418190002682486</v>
      </c>
      <c r="G53" s="169">
        <f t="shared" si="6"/>
        <v>0.15317095441319076</v>
      </c>
      <c r="H53" s="169">
        <f t="shared" si="20"/>
        <v>0.879167211405063</v>
      </c>
      <c r="I53" s="169">
        <f t="shared" si="21"/>
        <v>0.1742227785865635</v>
      </c>
      <c r="J53" s="171">
        <f t="shared" si="9"/>
        <v>8.810732985984911</v>
      </c>
      <c r="K53" s="167">
        <f t="shared" si="0"/>
        <v>0.31</v>
      </c>
    </row>
    <row r="54" spans="1:11" ht="12.75">
      <c r="A54" s="169">
        <v>0.32</v>
      </c>
      <c r="B54" s="171">
        <f t="shared" si="1"/>
        <v>3.68</v>
      </c>
      <c r="C54" s="169">
        <f aca="true" t="shared" si="22" ref="C54:C117">SQRT($B$1^2+A54^2)</f>
        <v>2.025438224187546</v>
      </c>
      <c r="D54" s="169">
        <f t="shared" si="17"/>
        <v>4.188364836066696</v>
      </c>
      <c r="E54" s="169">
        <f t="shared" si="18"/>
        <v>6.213803060254242</v>
      </c>
      <c r="F54" s="170">
        <f t="shared" si="19"/>
        <v>1.0402167896320937</v>
      </c>
      <c r="G54" s="169">
        <f t="shared" si="6"/>
        <v>0.15799050110667284</v>
      </c>
      <c r="H54" s="169">
        <f t="shared" si="20"/>
        <v>0.8786245095725466</v>
      </c>
      <c r="I54" s="169">
        <f t="shared" si="21"/>
        <v>0.1798157226271046</v>
      </c>
      <c r="J54" s="171">
        <f t="shared" si="9"/>
        <v>9.09027692082232</v>
      </c>
      <c r="K54" s="167">
        <f t="shared" si="0"/>
        <v>0.32</v>
      </c>
    </row>
    <row r="55" spans="1:11" ht="12.75">
      <c r="A55" s="169">
        <v>0.33</v>
      </c>
      <c r="B55" s="171">
        <f t="shared" si="1"/>
        <v>3.67</v>
      </c>
      <c r="C55" s="169">
        <f t="shared" si="22"/>
        <v>2.0270421801235416</v>
      </c>
      <c r="D55" s="169">
        <f t="shared" si="17"/>
        <v>4.179581318744737</v>
      </c>
      <c r="E55" s="169">
        <f t="shared" si="18"/>
        <v>6.206623498868279</v>
      </c>
      <c r="F55" s="170">
        <f t="shared" si="19"/>
        <v>1.0386204817613016</v>
      </c>
      <c r="G55" s="169">
        <f t="shared" si="6"/>
        <v>0.16279878299320225</v>
      </c>
      <c r="H55" s="169">
        <f t="shared" si="20"/>
        <v>0.8780783815691422</v>
      </c>
      <c r="I55" s="169">
        <f t="shared" si="21"/>
        <v>0.18540347469012713</v>
      </c>
      <c r="J55" s="171">
        <f t="shared" si="9"/>
        <v>9.369385096487484</v>
      </c>
      <c r="K55" s="167">
        <f t="shared" si="0"/>
        <v>0.33</v>
      </c>
    </row>
    <row r="56" spans="1:11" ht="12.75">
      <c r="A56" s="169">
        <v>0.34</v>
      </c>
      <c r="B56" s="171">
        <f t="shared" si="1"/>
        <v>3.66</v>
      </c>
      <c r="C56" s="169">
        <f t="shared" si="22"/>
        <v>2.02869416127715</v>
      </c>
      <c r="D56" s="169">
        <f t="shared" si="17"/>
        <v>4.170803279945003</v>
      </c>
      <c r="E56" s="169">
        <f t="shared" si="18"/>
        <v>6.199497441222153</v>
      </c>
      <c r="F56" s="170">
        <f t="shared" si="19"/>
        <v>1.0370300721167156</v>
      </c>
      <c r="G56" s="169">
        <f t="shared" si="6"/>
        <v>0.16759549393386897</v>
      </c>
      <c r="H56" s="169">
        <f t="shared" si="20"/>
        <v>0.8775288006506654</v>
      </c>
      <c r="I56" s="169">
        <f t="shared" si="21"/>
        <v>0.19098574748726327</v>
      </c>
      <c r="J56" s="171">
        <f t="shared" si="9"/>
        <v>9.648045316098157</v>
      </c>
      <c r="K56" s="167">
        <f t="shared" si="0"/>
        <v>0.34</v>
      </c>
    </row>
    <row r="57" spans="1:11" ht="12.75">
      <c r="A57" s="169">
        <v>0.35</v>
      </c>
      <c r="B57" s="171">
        <f t="shared" si="1"/>
        <v>3.65</v>
      </c>
      <c r="C57" s="169">
        <f t="shared" si="22"/>
        <v>2.0303940504246953</v>
      </c>
      <c r="D57" s="169">
        <f t="shared" si="17"/>
        <v>4.162030754331352</v>
      </c>
      <c r="E57" s="169">
        <f t="shared" si="18"/>
        <v>6.1924248047560475</v>
      </c>
      <c r="F57" s="170">
        <f t="shared" si="19"/>
        <v>1.0354455559087399</v>
      </c>
      <c r="G57" s="169">
        <f t="shared" si="6"/>
        <v>0.1723803317522482</v>
      </c>
      <c r="H57" s="169">
        <f t="shared" si="20"/>
        <v>0.8769757398360186</v>
      </c>
      <c r="I57" s="169">
        <f t="shared" si="21"/>
        <v>0.19656225813553377</v>
      </c>
      <c r="J57" s="171">
        <f t="shared" si="9"/>
        <v>9.926245506651703</v>
      </c>
      <c r="K57" s="167">
        <f t="shared" si="0"/>
        <v>0.35</v>
      </c>
    </row>
    <row r="58" spans="1:11" ht="12.75">
      <c r="A58" s="169">
        <v>0.36</v>
      </c>
      <c r="B58" s="171">
        <f t="shared" si="1"/>
        <v>3.64</v>
      </c>
      <c r="C58" s="169">
        <f t="shared" si="22"/>
        <v>2.032141727340886</v>
      </c>
      <c r="D58" s="169">
        <f t="shared" si="17"/>
        <v>4.153263776838644</v>
      </c>
      <c r="E58" s="169">
        <f t="shared" si="18"/>
        <v>6.1854055041795295</v>
      </c>
      <c r="F58" s="170">
        <f t="shared" si="19"/>
        <v>1.0338669281018174</v>
      </c>
      <c r="G58" s="169">
        <f t="shared" si="6"/>
        <v>0.17715299831526515</v>
      </c>
      <c r="H58" s="169">
        <f t="shared" si="20"/>
        <v>0.8764191719050104</v>
      </c>
      <c r="I58" s="169">
        <f t="shared" si="21"/>
        <v>0.20213272825855716</v>
      </c>
      <c r="J58" s="171">
        <f t="shared" si="9"/>
        <v>10.203973721731685</v>
      </c>
      <c r="K58" s="167">
        <f t="shared" si="0"/>
        <v>0.36</v>
      </c>
    </row>
    <row r="59" spans="1:11" ht="12.75">
      <c r="A59" s="169">
        <v>0.37</v>
      </c>
      <c r="B59" s="171">
        <f t="shared" si="1"/>
        <v>3.63</v>
      </c>
      <c r="C59" s="169">
        <f t="shared" si="22"/>
        <v>2.033937068839643</v>
      </c>
      <c r="D59" s="169">
        <f t="shared" si="17"/>
        <v>4.14450238267515</v>
      </c>
      <c r="E59" s="169">
        <f t="shared" si="18"/>
        <v>6.178439451514794</v>
      </c>
      <c r="F59" s="170">
        <f t="shared" si="19"/>
        <v>1.0322941834189945</v>
      </c>
      <c r="G59" s="169">
        <f t="shared" si="6"/>
        <v>0.18191319961098118</v>
      </c>
      <c r="H59" s="169">
        <f t="shared" si="20"/>
        <v>0.875859069396154</v>
      </c>
      <c r="I59" s="169">
        <f t="shared" si="21"/>
        <v>0.2076968840847856</v>
      </c>
      <c r="J59" s="171">
        <f t="shared" si="9"/>
        <v>10.481218144130919</v>
      </c>
      <c r="K59" s="167">
        <f t="shared" si="0"/>
        <v>0.37</v>
      </c>
    </row>
    <row r="60" spans="1:11" ht="12.75">
      <c r="A60" s="169">
        <v>0.38</v>
      </c>
      <c r="B60" s="171">
        <f t="shared" si="1"/>
        <v>3.62</v>
      </c>
      <c r="C60" s="169">
        <f t="shared" si="22"/>
        <v>2.0357799488156867</v>
      </c>
      <c r="D60" s="169">
        <f t="shared" si="17"/>
        <v>4.13574660732497</v>
      </c>
      <c r="E60" s="169">
        <f t="shared" si="18"/>
        <v>6.171526556140657</v>
      </c>
      <c r="F60" s="170">
        <f t="shared" si="19"/>
        <v>1.0307273163465627</v>
      </c>
      <c r="G60" s="169">
        <f t="shared" si="6"/>
        <v>0.1866606458232702</v>
      </c>
      <c r="H60" s="169">
        <f t="shared" si="20"/>
        <v>0.8752954046044522</v>
      </c>
      <c r="I60" s="169">
        <f t="shared" si="21"/>
        <v>0.2132544565427286</v>
      </c>
      <c r="J60" s="171">
        <f t="shared" si="9"/>
        <v>10.757967088390005</v>
      </c>
      <c r="K60" s="167">
        <f t="shared" si="0"/>
        <v>0.38</v>
      </c>
    </row>
    <row r="61" spans="1:11" ht="12.75">
      <c r="A61" s="169">
        <v>0.39</v>
      </c>
      <c r="B61" s="171">
        <f t="shared" si="1"/>
        <v>3.61</v>
      </c>
      <c r="C61" s="169">
        <f t="shared" si="22"/>
        <v>2.037670238286853</v>
      </c>
      <c r="D61" s="169">
        <f t="shared" si="17"/>
        <v>4.126996486550479</v>
      </c>
      <c r="E61" s="169">
        <f t="shared" si="18"/>
        <v>6.164666724837332</v>
      </c>
      <c r="F61" s="170">
        <f t="shared" si="19"/>
        <v>1.0291663211387811</v>
      </c>
      <c r="G61" s="169">
        <f t="shared" si="6"/>
        <v>0.19139505140335558</v>
      </c>
      <c r="H61" s="169">
        <f t="shared" si="20"/>
        <v>0.8747281495791611</v>
      </c>
      <c r="I61" s="169">
        <f t="shared" si="21"/>
        <v>0.21880518135312932</v>
      </c>
      <c r="J61" s="171">
        <f t="shared" si="9"/>
        <v>11.034209003250249</v>
      </c>
      <c r="K61" s="167">
        <f t="shared" si="0"/>
        <v>0.39</v>
      </c>
    </row>
    <row r="62" spans="1:11" ht="12.75">
      <c r="A62" s="169">
        <v>0.4</v>
      </c>
      <c r="B62" s="171">
        <f t="shared" si="1"/>
        <v>3.6</v>
      </c>
      <c r="C62" s="169">
        <f t="shared" si="22"/>
        <v>2.039607805437114</v>
      </c>
      <c r="D62" s="169">
        <f t="shared" si="17"/>
        <v>4.1182520563948</v>
      </c>
      <c r="E62" s="169">
        <f t="shared" si="18"/>
        <v>6.1578598618319145</v>
      </c>
      <c r="F62" s="170">
        <f t="shared" si="19"/>
        <v>1.0276111918226714</v>
      </c>
      <c r="G62" s="169">
        <f t="shared" si="6"/>
        <v>0.19611613513818402</v>
      </c>
      <c r="H62" s="169">
        <f t="shared" si="20"/>
        <v>0.8741572761215378</v>
      </c>
      <c r="I62" s="169">
        <f t="shared" si="21"/>
        <v>0.224348799118063</v>
      </c>
      <c r="J62" s="171">
        <f t="shared" si="9"/>
        <v>11.309932474020213</v>
      </c>
      <c r="K62" s="167">
        <f t="shared" si="0"/>
        <v>0.4</v>
      </c>
    </row>
    <row r="63" spans="1:11" ht="12.75">
      <c r="A63" s="169">
        <v>0.41</v>
      </c>
      <c r="B63" s="171">
        <f t="shared" si="1"/>
        <v>3.59</v>
      </c>
      <c r="C63" s="169">
        <f t="shared" si="22"/>
        <v>2.0415925156602626</v>
      </c>
      <c r="D63" s="169">
        <f t="shared" si="17"/>
        <v>4.109513353184291</v>
      </c>
      <c r="E63" s="169">
        <f t="shared" si="18"/>
        <v>6.151105868844554</v>
      </c>
      <c r="F63" s="170">
        <f t="shared" si="19"/>
        <v>1.0260619222028846</v>
      </c>
      <c r="G63" s="169">
        <f t="shared" si="6"/>
        <v>0.20082362021561567</v>
      </c>
      <c r="H63" s="169">
        <f t="shared" si="20"/>
        <v>0.8735827557825692</v>
      </c>
      <c r="I63" s="169">
        <f t="shared" si="21"/>
        <v>0.22988505540693133</v>
      </c>
      <c r="J63" s="171">
        <f t="shared" si="9"/>
        <v>11.585126224855047</v>
      </c>
      <c r="K63" s="167">
        <f t="shared" si="0"/>
        <v>0.41</v>
      </c>
    </row>
    <row r="64" spans="1:11" ht="12.75">
      <c r="A64" s="169">
        <v>0.42</v>
      </c>
      <c r="B64" s="171">
        <f t="shared" si="1"/>
        <v>3.58</v>
      </c>
      <c r="C64" s="169">
        <f t="shared" si="22"/>
        <v>2.0436242316042352</v>
      </c>
      <c r="D64" s="169">
        <f t="shared" si="17"/>
        <v>4.100780413531064</v>
      </c>
      <c r="E64" s="169">
        <f t="shared" si="18"/>
        <v>6.1444046451353</v>
      </c>
      <c r="F64" s="170">
        <f t="shared" si="19"/>
        <v>1.0245185058666362</v>
      </c>
      <c r="G64" s="169">
        <f t="shared" si="6"/>
        <v>0.2055172342864138</v>
      </c>
      <c r="H64" s="169">
        <f t="shared" si="20"/>
        <v>0.8730045598606839</v>
      </c>
      <c r="I64" s="169">
        <f t="shared" si="21"/>
        <v>0.23541370083932978</v>
      </c>
      <c r="J64" s="171">
        <f t="shared" si="9"/>
        <v>11.859779120947977</v>
      </c>
      <c r="K64" s="167">
        <f t="shared" si="0"/>
        <v>0.42</v>
      </c>
    </row>
    <row r="65" spans="1:11" ht="12.75">
      <c r="A65" s="169">
        <v>0.43</v>
      </c>
      <c r="B65" s="171">
        <f t="shared" si="1"/>
        <v>3.57</v>
      </c>
      <c r="C65" s="169">
        <f t="shared" si="22"/>
        <v>2.045702813216035</v>
      </c>
      <c r="D65" s="169">
        <f t="shared" si="17"/>
        <v>4.092053274335514</v>
      </c>
      <c r="E65" s="169">
        <f t="shared" si="18"/>
        <v>6.1377560875515496</v>
      </c>
      <c r="F65" s="170">
        <f t="shared" si="19"/>
        <v>1.0229809361887063</v>
      </c>
      <c r="G65" s="169">
        <f t="shared" si="6"/>
        <v>0.21019670952302208</v>
      </c>
      <c r="H65" s="169">
        <f t="shared" si="20"/>
        <v>0.872422659399446</v>
      </c>
      <c r="I65" s="169">
        <f t="shared" si="21"/>
        <v>0.24093449116477128</v>
      </c>
      <c r="J65" s="171">
        <f t="shared" si="9"/>
        <v>12.133880170633349</v>
      </c>
      <c r="K65" s="167">
        <f t="shared" si="0"/>
        <v>0.43</v>
      </c>
    </row>
    <row r="66" spans="1:11" ht="12.75">
      <c r="A66" s="169">
        <v>0.439999999999999</v>
      </c>
      <c r="B66" s="171">
        <f t="shared" si="1"/>
        <v>3.560000000000001</v>
      </c>
      <c r="C66" s="169">
        <f t="shared" si="22"/>
        <v>2.0478281177872324</v>
      </c>
      <c r="D66" s="169">
        <f t="shared" si="17"/>
        <v>4.08333197278889</v>
      </c>
      <c r="E66" s="169">
        <f t="shared" si="18"/>
        <v>6.131160090576122</v>
      </c>
      <c r="F66" s="170">
        <f t="shared" si="19"/>
        <v>1.021449206336501</v>
      </c>
      <c r="G66" s="169">
        <f t="shared" si="6"/>
        <v>0.21486178267511932</v>
      </c>
      <c r="H66" s="169">
        <f t="shared" si="20"/>
        <v>0.8718370251852297</v>
      </c>
      <c r="I66" s="169">
        <f t="shared" si="21"/>
        <v>0.2464471873392507</v>
      </c>
      <c r="J66" s="171">
        <f t="shared" si="9"/>
        <v>12.407418527400717</v>
      </c>
      <c r="K66" s="167">
        <f t="shared" si="0"/>
        <v>0.439999999999999</v>
      </c>
    </row>
    <row r="67" spans="1:11" ht="12.75">
      <c r="A67" s="169">
        <v>0.449999999999999</v>
      </c>
      <c r="B67" s="171">
        <f t="shared" si="1"/>
        <v>3.550000000000001</v>
      </c>
      <c r="C67" s="169">
        <f t="shared" si="22"/>
        <v>2.05</v>
      </c>
      <c r="D67" s="169">
        <f t="shared" si="17"/>
        <v>4.074616546375868</v>
      </c>
      <c r="E67" s="169">
        <f t="shared" si="18"/>
        <v>6.124616546375868</v>
      </c>
      <c r="F67" s="170">
        <f t="shared" si="19"/>
        <v>1.0199233092751736</v>
      </c>
      <c r="G67" s="169">
        <f t="shared" si="6"/>
        <v>0.21951219512195075</v>
      </c>
      <c r="H67" s="169">
        <f t="shared" si="20"/>
        <v>0.8712476277448776</v>
      </c>
      <c r="I67" s="169">
        <f t="shared" si="21"/>
        <v>0.25195155559864457</v>
      </c>
      <c r="J67" s="171">
        <f t="shared" si="9"/>
        <v>12.680383491819793</v>
      </c>
      <c r="K67" s="167">
        <f t="shared" si="0"/>
        <v>0.449999999999999</v>
      </c>
    </row>
    <row r="68" spans="1:11" ht="12.75">
      <c r="A68" s="169">
        <v>0.459999999999999</v>
      </c>
      <c r="B68" s="171">
        <f t="shared" si="1"/>
        <v>3.540000000000001</v>
      </c>
      <c r="C68" s="169">
        <f t="shared" si="22"/>
        <v>2.0522183119736552</v>
      </c>
      <c r="D68" s="169">
        <f t="shared" si="17"/>
        <v>4.065907032877167</v>
      </c>
      <c r="E68" s="169">
        <f t="shared" si="18"/>
        <v>6.118125344850823</v>
      </c>
      <c r="F68" s="170">
        <f t="shared" si="19"/>
        <v>1.018403237772799</v>
      </c>
      <c r="G68" s="169">
        <f t="shared" si="6"/>
        <v>0.22414769292142644</v>
      </c>
      <c r="H68" s="169">
        <f t="shared" si="20"/>
        <v>0.8706544373433406</v>
      </c>
      <c r="I68" s="169">
        <f t="shared" si="21"/>
        <v>0.25744736752893194</v>
      </c>
      <c r="J68" s="171">
        <f t="shared" si="9"/>
        <v>12.952764513375493</v>
      </c>
      <c r="K68" s="167">
        <f t="shared" si="0"/>
        <v>0.459999999999999</v>
      </c>
    </row>
    <row r="69" spans="1:11" ht="12.75">
      <c r="A69" s="169">
        <v>0.469999999999999</v>
      </c>
      <c r="B69" s="171">
        <f t="shared" si="1"/>
        <v>3.530000000000001</v>
      </c>
      <c r="C69" s="169">
        <f t="shared" si="22"/>
        <v>2.0544829033116825</v>
      </c>
      <c r="D69" s="169">
        <f t="shared" si="17"/>
        <v>4.0572034703721735</v>
      </c>
      <c r="E69" s="169">
        <f t="shared" si="18"/>
        <v>6.111686373683856</v>
      </c>
      <c r="F69" s="170">
        <f t="shared" si="19"/>
        <v>1.016888984405603</v>
      </c>
      <c r="G69" s="169">
        <f t="shared" si="6"/>
        <v>0.2287680268559996</v>
      </c>
      <c r="H69" s="169">
        <f t="shared" si="20"/>
        <v>0.8700574239812993</v>
      </c>
      <c r="I69" s="169">
        <f t="shared" si="21"/>
        <v>0.2629344001332453</v>
      </c>
      <c r="J69" s="171">
        <f t="shared" si="9"/>
        <v>13.224551192213497</v>
      </c>
      <c r="K69" s="167">
        <f t="shared" si="0"/>
        <v>0.469999999999999</v>
      </c>
    </row>
    <row r="70" spans="1:11" ht="12.75">
      <c r="A70" s="169">
        <v>0.479999999999999</v>
      </c>
      <c r="B70" s="171">
        <f t="shared" si="1"/>
        <v>3.520000000000001</v>
      </c>
      <c r="C70" s="169">
        <f t="shared" si="22"/>
        <v>2.05679362114919</v>
      </c>
      <c r="D70" s="169">
        <f t="shared" si="17"/>
        <v>4.0485058972416</v>
      </c>
      <c r="E70" s="169">
        <f t="shared" si="18"/>
        <v>6.10529951839079</v>
      </c>
      <c r="F70" s="170">
        <f t="shared" si="19"/>
        <v>1.015380541563239</v>
      </c>
      <c r="G70" s="169">
        <f t="shared" si="6"/>
        <v>0.23337295247532375</v>
      </c>
      <c r="H70" s="169">
        <f t="shared" si="20"/>
        <v>0.8694565573927681</v>
      </c>
      <c r="I70" s="169">
        <f t="shared" si="21"/>
        <v>0.2684124358957476</v>
      </c>
      <c r="J70" s="171">
        <f t="shared" si="9"/>
        <v>13.495733280795786</v>
      </c>
      <c r="K70" s="167">
        <f t="shared" si="0"/>
        <v>0.479999999999999</v>
      </c>
    </row>
    <row r="71" spans="1:11" ht="12.75">
      <c r="A71" s="169">
        <v>0.489999999999999</v>
      </c>
      <c r="B71" s="171">
        <f t="shared" si="1"/>
        <v>3.510000000000001</v>
      </c>
      <c r="C71" s="169">
        <f t="shared" si="22"/>
        <v>2.0591503102007875</v>
      </c>
      <c r="D71" s="169">
        <f t="shared" si="17"/>
        <v>4.0398143521701595</v>
      </c>
      <c r="E71" s="169">
        <f t="shared" si="18"/>
        <v>6.098964662370947</v>
      </c>
      <c r="F71" s="170">
        <f t="shared" si="19"/>
        <v>1.0138779014541106</v>
      </c>
      <c r="G71" s="169">
        <f t="shared" si="6"/>
        <v>0.23796223013570056</v>
      </c>
      <c r="H71" s="169">
        <f t="shared" si="20"/>
        <v>0.8688518070426811</v>
      </c>
      <c r="I71" s="169">
        <f t="shared" si="21"/>
        <v>0.27388126284234227</v>
      </c>
      <c r="J71" s="171">
        <f t="shared" si="9"/>
        <v>13.766300685466229</v>
      </c>
      <c r="K71" s="167">
        <f t="shared" si="0"/>
        <v>0.489999999999999</v>
      </c>
    </row>
    <row r="72" spans="1:11" ht="12.75">
      <c r="A72" s="169">
        <v>0.499999999999999</v>
      </c>
      <c r="B72" s="171">
        <f t="shared" si="1"/>
        <v>3.500000000000001</v>
      </c>
      <c r="C72" s="169">
        <f t="shared" si="22"/>
        <v>2.06155281280883</v>
      </c>
      <c r="D72" s="169">
        <f t="shared" si="17"/>
        <v>4.0311288741492755</v>
      </c>
      <c r="E72" s="169">
        <f t="shared" si="18"/>
        <v>6.092681686958105</v>
      </c>
      <c r="F72" s="170">
        <f t="shared" si="19"/>
        <v>1.012381056110738</v>
      </c>
      <c r="G72" s="169">
        <f t="shared" si="6"/>
        <v>0.24253562503633255</v>
      </c>
      <c r="H72" s="169">
        <f t="shared" si="20"/>
        <v>0.8682431421244593</v>
      </c>
      <c r="I72" s="169">
        <f t="shared" si="21"/>
        <v>0.2793406745982291</v>
      </c>
      <c r="J72" s="171">
        <f t="shared" si="9"/>
        <v>14.03624346792645</v>
      </c>
      <c r="K72" s="167">
        <f t="shared" si="0"/>
        <v>0.499999999999999</v>
      </c>
    </row>
    <row r="73" spans="1:11" ht="12.75">
      <c r="A73" s="169">
        <v>0.509999999999999</v>
      </c>
      <c r="B73" s="171">
        <f t="shared" si="1"/>
        <v>3.490000000000001</v>
      </c>
      <c r="C73" s="169">
        <f t="shared" si="22"/>
        <v>2.0640009689920205</v>
      </c>
      <c r="D73" s="169">
        <f t="shared" si="17"/>
        <v>4.022449502479803</v>
      </c>
      <c r="E73" s="169">
        <f t="shared" si="18"/>
        <v>6.086450471471823</v>
      </c>
      <c r="F73" s="170">
        <f t="shared" si="19"/>
        <v>1.0108899973951626</v>
      </c>
      <c r="G73" s="169">
        <f t="shared" si="6"/>
        <v>0.24709290725239513</v>
      </c>
      <c r="H73" s="169">
        <f t="shared" si="20"/>
        <v>0.8676305315575618</v>
      </c>
      <c r="I73" s="169">
        <f t="shared" si="21"/>
        <v>0.2847904704423165</v>
      </c>
      <c r="J73" s="171">
        <f t="shared" si="9"/>
        <v>14.305551846621926</v>
      </c>
      <c r="K73" s="167">
        <f t="shared" si="0"/>
        <v>0.509999999999999</v>
      </c>
    </row>
    <row r="74" spans="1:11" ht="12.75">
      <c r="A74" s="169">
        <v>0.519999999999999</v>
      </c>
      <c r="B74" s="171">
        <f t="shared" si="1"/>
        <v>3.480000000000001</v>
      </c>
      <c r="C74" s="169">
        <f t="shared" si="22"/>
        <v>2.066494616494318</v>
      </c>
      <c r="D74" s="169">
        <f t="shared" si="17"/>
        <v>4.013776276774779</v>
      </c>
      <c r="E74" s="169">
        <f t="shared" si="18"/>
        <v>6.0802708932690965</v>
      </c>
      <c r="F74" s="170">
        <f t="shared" si="19"/>
        <v>1.0094047170043876</v>
      </c>
      <c r="G74" s="169">
        <f t="shared" si="6"/>
        <v>0.2516338517649503</v>
      </c>
      <c r="H74" s="169">
        <f t="shared" si="20"/>
        <v>0.8670139439850176</v>
      </c>
      <c r="I74" s="169">
        <f t="shared" si="21"/>
        <v>0.2902304553585111</v>
      </c>
      <c r="J74" s="171">
        <f t="shared" si="9"/>
        <v>14.574216198038716</v>
      </c>
      <c r="K74" s="167">
        <f t="shared" si="0"/>
        <v>0.519999999999999</v>
      </c>
    </row>
    <row r="75" spans="1:11" ht="12.75">
      <c r="A75" s="169">
        <v>0.529999999999999</v>
      </c>
      <c r="B75" s="171">
        <f t="shared" si="1"/>
        <v>3.470000000000001</v>
      </c>
      <c r="C75" s="169">
        <f t="shared" si="22"/>
        <v>2.069033590834136</v>
      </c>
      <c r="D75" s="169">
        <f t="shared" si="17"/>
        <v>4.005109236962209</v>
      </c>
      <c r="E75" s="169">
        <f t="shared" si="18"/>
        <v>6.074142827796345</v>
      </c>
      <c r="F75" s="170">
        <f t="shared" si="19"/>
        <v>1.0079252064758553</v>
      </c>
      <c r="G75" s="169">
        <f t="shared" si="6"/>
        <v>0.2561582384877223</v>
      </c>
      <c r="H75" s="169">
        <f t="shared" si="20"/>
        <v>0.8663933477709395</v>
      </c>
      <c r="I75" s="169">
        <f t="shared" si="21"/>
        <v>0.29566044008390335</v>
      </c>
      <c r="J75" s="171">
        <f t="shared" si="9"/>
        <v>14.842227057911074</v>
      </c>
      <c r="K75" s="167">
        <f t="shared" si="0"/>
        <v>0.529999999999999</v>
      </c>
    </row>
    <row r="76" spans="1:11" ht="12.75">
      <c r="A76" s="169">
        <v>0.539999999999999</v>
      </c>
      <c r="B76" s="171">
        <f t="shared" si="1"/>
        <v>3.460000000000001</v>
      </c>
      <c r="C76" s="169">
        <f t="shared" si="22"/>
        <v>2.071617725353787</v>
      </c>
      <c r="D76" s="169">
        <f t="shared" si="17"/>
        <v>3.996448423287858</v>
      </c>
      <c r="E76" s="169">
        <f t="shared" si="18"/>
        <v>6.068066148641645</v>
      </c>
      <c r="F76" s="170">
        <f t="shared" si="19"/>
        <v>1.0064514571929504</v>
      </c>
      <c r="G76" s="169">
        <f t="shared" si="6"/>
        <v>0.2606658522907641</v>
      </c>
      <c r="H76" s="169">
        <f t="shared" si="20"/>
        <v>0.8657687109980207</v>
      </c>
      <c r="I76" s="169">
        <f t="shared" si="21"/>
        <v>0.3010802411538756</v>
      </c>
      <c r="J76" s="171">
        <f t="shared" si="9"/>
        <v>15.109575122340432</v>
      </c>
      <c r="K76" s="167">
        <f t="shared" si="0"/>
        <v>0.539999999999999</v>
      </c>
    </row>
    <row r="77" spans="1:11" ht="12.75">
      <c r="A77" s="169">
        <v>0.549999999999999</v>
      </c>
      <c r="B77" s="171">
        <f t="shared" si="1"/>
        <v>3.450000000000001</v>
      </c>
      <c r="C77" s="169">
        <f t="shared" si="22"/>
        <v>2.074246851269154</v>
      </c>
      <c r="D77" s="169">
        <f t="shared" si="17"/>
        <v>3.987793876318084</v>
      </c>
      <c r="E77" s="169">
        <f t="shared" si="18"/>
        <v>6.062040727587238</v>
      </c>
      <c r="F77" s="170">
        <f t="shared" si="19"/>
        <v>1.004983460390532</v>
      </c>
      <c r="G77" s="169">
        <f t="shared" si="6"/>
        <v>0.2651564830210419</v>
      </c>
      <c r="H77" s="169">
        <f t="shared" si="20"/>
        <v>0.865140001465014</v>
      </c>
      <c r="I77" s="169">
        <f t="shared" si="21"/>
        <v>0.30648968094415957</v>
      </c>
      <c r="J77" s="171">
        <f t="shared" si="9"/>
        <v>15.376251248826158</v>
      </c>
      <c r="K77" s="167">
        <f t="shared" si="0"/>
        <v>0.549999999999999</v>
      </c>
    </row>
    <row r="78" spans="1:11" ht="12.75">
      <c r="A78" s="169">
        <v>0.559999999999999</v>
      </c>
      <c r="B78" s="171">
        <f t="shared" si="1"/>
        <v>3.440000000000001</v>
      </c>
      <c r="C78" s="169">
        <f t="shared" si="22"/>
        <v>2.0769207977195467</v>
      </c>
      <c r="D78" s="169">
        <f t="shared" si="17"/>
        <v>3.9791456369426847</v>
      </c>
      <c r="E78" s="169">
        <f t="shared" si="18"/>
        <v>6.056066434662231</v>
      </c>
      <c r="F78" s="170">
        <f t="shared" si="19"/>
        <v>1.0035212071604915</v>
      </c>
      <c r="G78" s="169">
        <f t="shared" si="6"/>
        <v>0.26962992551997045</v>
      </c>
      <c r="H78" s="169">
        <f t="shared" si="20"/>
        <v>0.8645071866841928</v>
      </c>
      <c r="I78" s="169">
        <f t="shared" si="21"/>
        <v>0.3118885877098754</v>
      </c>
      <c r="J78" s="171">
        <f t="shared" si="9"/>
        <v>15.642246457208703</v>
      </c>
      <c r="K78" s="167">
        <f t="shared" si="0"/>
        <v>0.559999999999999</v>
      </c>
    </row>
    <row r="79" spans="1:11" ht="12.75">
      <c r="A79" s="169">
        <v>0.569999999999999</v>
      </c>
      <c r="B79" s="171">
        <f t="shared" si="1"/>
        <v>3.430000000000001</v>
      </c>
      <c r="C79" s="169">
        <f t="shared" si="22"/>
        <v>2.079639391817725</v>
      </c>
      <c r="D79" s="169">
        <f t="shared" si="17"/>
        <v>3.9705037463777826</v>
      </c>
      <c r="E79" s="169">
        <f t="shared" si="18"/>
        <v>6.050143138195508</v>
      </c>
      <c r="F79" s="170">
        <f t="shared" si="19"/>
        <v>1.002064688457329</v>
      </c>
      <c r="G79" s="169">
        <f t="shared" si="6"/>
        <v>0.27408597963793424</v>
      </c>
      <c r="H79" s="169">
        <f t="shared" si="20"/>
        <v>0.8638702338787936</v>
      </c>
      <c r="I79" s="169">
        <f t="shared" si="21"/>
        <v>0.3172767956215866</v>
      </c>
      <c r="J79" s="171">
        <f t="shared" si="9"/>
        <v>15.907551930525816</v>
      </c>
      <c r="K79" s="167">
        <f t="shared" si="0"/>
        <v>0.569999999999999</v>
      </c>
    </row>
    <row r="80" spans="1:11" ht="12.75">
      <c r="A80" s="169">
        <v>0.579999999999999</v>
      </c>
      <c r="B80" s="171">
        <f t="shared" si="1"/>
        <v>3.420000000000001</v>
      </c>
      <c r="C80" s="169">
        <f t="shared" si="22"/>
        <v>2.0824024587000465</v>
      </c>
      <c r="D80" s="169">
        <f t="shared" si="17"/>
        <v>3.9618682461687196</v>
      </c>
      <c r="E80" s="169">
        <f t="shared" si="18"/>
        <v>6.044270704868766</v>
      </c>
      <c r="F80" s="170">
        <f t="shared" si="19"/>
        <v>1.0006138951037484</v>
      </c>
      <c r="G80" s="169">
        <f t="shared" si="6"/>
        <v>0.27852445024583183</v>
      </c>
      <c r="H80" s="169">
        <f t="shared" si="20"/>
        <v>0.8632291099804426</v>
      </c>
      <c r="I80" s="169">
        <f t="shared" si="21"/>
        <v>0.3226541447984095</v>
      </c>
      <c r="J80" s="171">
        <f t="shared" si="9"/>
        <v>16.172159015782523</v>
      </c>
      <c r="K80" s="167">
        <f t="shared" si="0"/>
        <v>0.579999999999999</v>
      </c>
    </row>
    <row r="81" spans="1:11" ht="12.75">
      <c r="A81" s="169">
        <v>0.589999999999999</v>
      </c>
      <c r="B81" s="171">
        <f t="shared" si="1"/>
        <v>3.410000000000001</v>
      </c>
      <c r="C81" s="169">
        <f t="shared" si="22"/>
        <v>2.085209821576716</v>
      </c>
      <c r="D81" s="169">
        <f t="shared" si="17"/>
        <v>3.9532391781929928</v>
      </c>
      <c r="E81" s="169">
        <f t="shared" si="18"/>
        <v>6.038448999769709</v>
      </c>
      <c r="F81" s="170">
        <f t="shared" si="19"/>
        <v>0.9991688177962701</v>
      </c>
      <c r="G81" s="169">
        <f t="shared" si="6"/>
        <v>0.2829451472436835</v>
      </c>
      <c r="H81" s="169">
        <f t="shared" si="20"/>
        <v>0.8625837816265638</v>
      </c>
      <c r="I81" s="169">
        <f t="shared" si="21"/>
        <v>0.3280204813382154</v>
      </c>
      <c r="J81" s="171">
        <f t="shared" si="9"/>
        <v>16.436059224635617</v>
      </c>
      <c r="K81" s="167">
        <f t="shared" si="0"/>
        <v>0.589999999999999</v>
      </c>
    </row>
    <row r="82" spans="1:11" ht="12.75">
      <c r="A82" s="169">
        <v>0.599999999999999</v>
      </c>
      <c r="B82" s="171">
        <f t="shared" si="1"/>
        <v>3.4000000000000012</v>
      </c>
      <c r="C82" s="169">
        <f t="shared" si="22"/>
        <v>2.0880613017821097</v>
      </c>
      <c r="D82" s="169">
        <f t="shared" si="17"/>
        <v>3.944616584663205</v>
      </c>
      <c r="E82" s="169">
        <f t="shared" si="18"/>
        <v>6.032677886445315</v>
      </c>
      <c r="F82" s="170">
        <f t="shared" si="19"/>
        <v>0.997729447110852</v>
      </c>
      <c r="G82" s="169">
        <f t="shared" si="6"/>
        <v>0.287347885566345</v>
      </c>
      <c r="H82" s="169">
        <f t="shared" si="20"/>
        <v>0.8619342151577697</v>
      </c>
      <c r="I82" s="169">
        <f t="shared" si="21"/>
        <v>0.33337565734497315</v>
      </c>
      <c r="J82" s="171">
        <f t="shared" si="9"/>
        <v>16.699244233993596</v>
      </c>
      <c r="K82" s="167">
        <f t="shared" si="0"/>
        <v>0.599999999999999</v>
      </c>
    </row>
    <row r="83" spans="1:11" ht="12.75">
      <c r="A83" s="169">
        <v>0.609999999999999</v>
      </c>
      <c r="B83" s="171">
        <f t="shared" si="1"/>
        <v>3.390000000000001</v>
      </c>
      <c r="C83" s="169">
        <f t="shared" si="22"/>
        <v>2.0909567188251406</v>
      </c>
      <c r="D83" s="169">
        <f t="shared" si="17"/>
        <v>3.9360005081300495</v>
      </c>
      <c r="E83" s="169">
        <f t="shared" si="18"/>
        <v>6.02695722695519</v>
      </c>
      <c r="F83" s="170">
        <f t="shared" si="19"/>
        <v>0.996295773508524</v>
      </c>
      <c r="G83" s="169">
        <f t="shared" si="6"/>
        <v>0.29173248518637135</v>
      </c>
      <c r="H83" s="169">
        <f t="shared" si="20"/>
        <v>0.8612803766152339</v>
      </c>
      <c r="I83" s="169">
        <f t="shared" si="21"/>
        <v>0.3387195309532742</v>
      </c>
      <c r="J83" s="171">
        <f t="shared" si="9"/>
        <v>16.961705886532883</v>
      </c>
      <c r="K83" s="167">
        <f t="shared" si="0"/>
        <v>0.609999999999999</v>
      </c>
    </row>
    <row r="84" spans="1:11" ht="12.75">
      <c r="A84" s="169">
        <v>0.619999999999999</v>
      </c>
      <c r="B84" s="171">
        <f t="shared" si="1"/>
        <v>3.380000000000001</v>
      </c>
      <c r="C84" s="169">
        <f t="shared" si="22"/>
        <v>2.0938958904396365</v>
      </c>
      <c r="D84" s="169">
        <f t="shared" si="17"/>
        <v>3.927390991485315</v>
      </c>
      <c r="E84" s="169">
        <f t="shared" si="18"/>
        <v>6.021286881924952</v>
      </c>
      <c r="F84" s="170">
        <f t="shared" si="19"/>
        <v>0.9948677873410267</v>
      </c>
      <c r="G84" s="169">
        <f t="shared" si="6"/>
        <v>0.2960987711140802</v>
      </c>
      <c r="H84" s="169">
        <f t="shared" si="20"/>
        <v>0.860622231738049</v>
      </c>
      <c r="I84" s="169">
        <f t="shared" si="21"/>
        <v>0.34405196635009183</v>
      </c>
      <c r="J84" s="171">
        <f t="shared" si="9"/>
        <v>17.22343619113144</v>
      </c>
      <c r="K84" s="167">
        <f t="shared" si="0"/>
        <v>0.619999999999999</v>
      </c>
    </row>
    <row r="85" spans="1:11" ht="12.75">
      <c r="A85" s="169">
        <v>0.629999999999999</v>
      </c>
      <c r="B85" s="171">
        <f t="shared" si="1"/>
        <v>3.370000000000001</v>
      </c>
      <c r="C85" s="169">
        <f t="shared" si="22"/>
        <v>2.096878632634707</v>
      </c>
      <c r="D85" s="169">
        <f t="shared" si="17"/>
        <v>3.918788077964922</v>
      </c>
      <c r="E85" s="169">
        <f t="shared" si="18"/>
        <v>6.015666710599628</v>
      </c>
      <c r="F85" s="170">
        <f t="shared" si="19"/>
        <v>0.9934454788564551</v>
      </c>
      <c r="G85" s="169">
        <f t="shared" si="6"/>
        <v>0.30044657339486086</v>
      </c>
      <c r="H85" s="169">
        <f t="shared" si="20"/>
        <v>0.859959745960564</v>
      </c>
      <c r="I85" s="169">
        <f t="shared" si="21"/>
        <v>0.3493728337938259</v>
      </c>
      <c r="J85" s="171">
        <f t="shared" si="9"/>
        <v>17.48442732322068</v>
      </c>
      <c r="K85" s="167">
        <f t="shared" si="0"/>
        <v>0.629999999999999</v>
      </c>
    </row>
    <row r="86" spans="1:11" ht="12.75">
      <c r="A86" s="169">
        <v>0.639999999999999</v>
      </c>
      <c r="B86" s="171">
        <f t="shared" si="1"/>
        <v>3.360000000000001</v>
      </c>
      <c r="C86" s="169">
        <f t="shared" si="22"/>
        <v>2.0999047597450695</v>
      </c>
      <c r="D86" s="169">
        <f t="shared" si="17"/>
        <v>3.910191811151981</v>
      </c>
      <c r="E86" s="169">
        <f t="shared" si="18"/>
        <v>6.01009657089705</v>
      </c>
      <c r="F86" s="170">
        <f t="shared" si="19"/>
        <v>0.9920288382049031</v>
      </c>
      <c r="G86" s="169">
        <f t="shared" si="6"/>
        <v>0.3047757271037833</v>
      </c>
      <c r="H86" s="169">
        <f t="shared" si="20"/>
        <v>0.8592928844097069</v>
      </c>
      <c r="I86" s="169">
        <f t="shared" si="21"/>
        <v>0.3546820096306857</v>
      </c>
      <c r="J86" s="171">
        <f t="shared" si="9"/>
        <v>17.744671625056906</v>
      </c>
      <c r="K86" s="167">
        <f aca="true" t="shared" si="23" ref="K86:K149">A86</f>
        <v>0.639999999999999</v>
      </c>
    </row>
    <row r="87" spans="1:11" ht="12.75">
      <c r="A87" s="169">
        <v>0.649999999999999</v>
      </c>
      <c r="B87" s="171">
        <f aca="true" t="shared" si="24" ref="B87:B150">4-A87</f>
        <v>3.350000000000001</v>
      </c>
      <c r="C87" s="169">
        <f t="shared" si="22"/>
        <v>2.1029740844813087</v>
      </c>
      <c r="D87" s="169">
        <f t="shared" si="17"/>
        <v>3.901602234979882</v>
      </c>
      <c r="E87" s="169">
        <f t="shared" si="18"/>
        <v>6.00457631946119</v>
      </c>
      <c r="F87" s="170">
        <f t="shared" si="19"/>
        <v>0.9906178554441072</v>
      </c>
      <c r="G87" s="169">
        <f aca="true" t="shared" si="25" ref="G87:G150">A87/C87</f>
        <v>0.30908607233755775</v>
      </c>
      <c r="H87" s="169">
        <f t="shared" si="20"/>
        <v>0.8586216119022894</v>
      </c>
      <c r="I87" s="169">
        <f t="shared" si="21"/>
        <v>0.3599793763084682</v>
      </c>
      <c r="J87" s="171">
        <f aca="true" t="shared" si="26" ref="J87:J150">ASIN(G87)/PI()*180</f>
        <v>18.004161605913357</v>
      </c>
      <c r="K87" s="167">
        <f t="shared" si="23"/>
        <v>0.649999999999999</v>
      </c>
    </row>
    <row r="88" spans="1:11" ht="12.75">
      <c r="A88" s="169">
        <v>0.659999999999999</v>
      </c>
      <c r="B88" s="171">
        <f t="shared" si="24"/>
        <v>3.3400000000000007</v>
      </c>
      <c r="C88" s="169">
        <f t="shared" si="22"/>
        <v>2.1060864179800407</v>
      </c>
      <c r="D88" s="169">
        <f t="shared" si="17"/>
        <v>3.893019393735408</v>
      </c>
      <c r="E88" s="169">
        <f t="shared" si="18"/>
        <v>5.999105811715449</v>
      </c>
      <c r="F88" s="170">
        <f t="shared" si="19"/>
        <v>0.9892125205450857</v>
      </c>
      <c r="G88" s="169">
        <f t="shared" si="25"/>
        <v>0.31337745420390145</v>
      </c>
      <c r="H88" s="169">
        <f t="shared" si="20"/>
        <v>0.8579458929422961</v>
      </c>
      <c r="I88" s="169">
        <f t="shared" si="21"/>
        <v>0.36526482238778973</v>
      </c>
      <c r="J88" s="171">
        <f t="shared" si="26"/>
        <v>18.262889942194104</v>
      </c>
      <c r="K88" s="167">
        <f t="shared" si="23"/>
        <v>0.659999999999999</v>
      </c>
    </row>
    <row r="89" spans="1:11" ht="12.75">
      <c r="A89" s="169">
        <v>0.669999999999999</v>
      </c>
      <c r="B89" s="171">
        <f t="shared" si="24"/>
        <v>3.330000000000001</v>
      </c>
      <c r="C89" s="169">
        <f t="shared" si="22"/>
        <v>2.10924156985396</v>
      </c>
      <c r="D89" s="169">
        <f t="shared" si="17"/>
        <v>3.8844433320618807</v>
      </c>
      <c r="E89" s="169">
        <f t="shared" si="18"/>
        <v>5.993684901915841</v>
      </c>
      <c r="F89" s="170">
        <f t="shared" si="19"/>
        <v>0.9878128233977722</v>
      </c>
      <c r="G89" s="169">
        <f t="shared" si="25"/>
        <v>0.3176497228083688</v>
      </c>
      <c r="H89" s="169">
        <f t="shared" si="20"/>
        <v>0.8572656917181545</v>
      </c>
      <c r="I89" s="169">
        <f t="shared" si="21"/>
        <v>0.37053824255083256</v>
      </c>
      <c r="J89" s="171">
        <f t="shared" si="26"/>
        <v>18.52084947747108</v>
      </c>
      <c r="K89" s="167">
        <f t="shared" si="23"/>
        <v>0.669999999999999</v>
      </c>
    </row>
    <row r="90" spans="1:11" ht="12.75">
      <c r="A90" s="169">
        <v>0.679999999999999</v>
      </c>
      <c r="B90" s="171">
        <f t="shared" si="24"/>
        <v>3.320000000000001</v>
      </c>
      <c r="C90" s="169">
        <f t="shared" si="22"/>
        <v>2.1124393482417427</v>
      </c>
      <c r="D90" s="169">
        <f t="shared" si="17"/>
        <v>3.8758740949623234</v>
      </c>
      <c r="E90" s="169">
        <f t="shared" si="18"/>
        <v>5.988313443204066</v>
      </c>
      <c r="F90" s="170">
        <f t="shared" si="19"/>
        <v>0.9864187538166389</v>
      </c>
      <c r="G90" s="169">
        <f t="shared" si="25"/>
        <v>0.32190273323870194</v>
      </c>
      <c r="H90" s="169">
        <f t="shared" si="20"/>
        <v>0.8565809720999914</v>
      </c>
      <c r="I90" s="169">
        <f t="shared" si="21"/>
        <v>0.37579953760766616</v>
      </c>
      <c r="J90" s="171">
        <f t="shared" si="26"/>
        <v>18.778033222445515</v>
      </c>
      <c r="K90" s="167">
        <f t="shared" si="23"/>
        <v>0.679999999999999</v>
      </c>
    </row>
    <row r="91" spans="1:11" ht="12.75">
      <c r="A91" s="169">
        <v>0.689999999999999</v>
      </c>
      <c r="B91" s="171">
        <f t="shared" si="24"/>
        <v>3.310000000000001</v>
      </c>
      <c r="C91" s="169">
        <f t="shared" si="22"/>
        <v>2.1156795598577776</v>
      </c>
      <c r="D91" s="169">
        <f t="shared" si="17"/>
        <v>3.8673117278026616</v>
      </c>
      <c r="E91" s="169">
        <f t="shared" si="18"/>
        <v>5.98299128766044</v>
      </c>
      <c r="F91" s="170">
        <f t="shared" si="19"/>
        <v>0.98503030154631</v>
      </c>
      <c r="G91" s="169">
        <f t="shared" si="25"/>
        <v>0.3261363455467627</v>
      </c>
      <c r="H91" s="169">
        <f t="shared" si="20"/>
        <v>0.855891697636871</v>
      </c>
      <c r="I91" s="169">
        <f t="shared" si="21"/>
        <v>0.3810486145002104</v>
      </c>
      <c r="J91" s="171">
        <f t="shared" si="26"/>
        <v>19.034434354835163</v>
      </c>
      <c r="K91" s="167">
        <f t="shared" si="23"/>
        <v>0.689999999999999</v>
      </c>
    </row>
    <row r="92" spans="1:11" ht="12.75">
      <c r="A92" s="169">
        <v>0.699999999999999</v>
      </c>
      <c r="B92" s="171">
        <f t="shared" si="24"/>
        <v>3.300000000000001</v>
      </c>
      <c r="C92" s="169">
        <f t="shared" si="22"/>
        <v>2.1189620100417086</v>
      </c>
      <c r="D92" s="169">
        <f t="shared" si="17"/>
        <v>3.8587562763149488</v>
      </c>
      <c r="E92" s="169">
        <f t="shared" si="18"/>
        <v>5.977718286356657</v>
      </c>
      <c r="F92" s="170">
        <f t="shared" si="19"/>
        <v>0.9836474562671605</v>
      </c>
      <c r="G92" s="169">
        <f t="shared" si="25"/>
        <v>0.33035042472810566</v>
      </c>
      <c r="H92" s="169">
        <f t="shared" si="20"/>
        <v>0.855197831554018</v>
      </c>
      <c r="I92" s="169">
        <f t="shared" si="21"/>
        <v>0.38628538630390497</v>
      </c>
      <c r="J92" s="171">
        <f t="shared" si="26"/>
        <v>19.290046219188707</v>
      </c>
      <c r="K92" s="167">
        <f t="shared" si="23"/>
        <v>0.699999999999999</v>
      </c>
    </row>
    <row r="93" spans="1:11" ht="12.75">
      <c r="A93" s="169">
        <v>0.709999999999999</v>
      </c>
      <c r="B93" s="171">
        <f t="shared" si="24"/>
        <v>3.290000000000001</v>
      </c>
      <c r="C93" s="169">
        <f t="shared" si="22"/>
        <v>2.1222865028077615</v>
      </c>
      <c r="D93" s="169">
        <f t="shared" si="17"/>
        <v>3.850207786600615</v>
      </c>
      <c r="E93" s="169">
        <f t="shared" si="18"/>
        <v>5.972494289408377</v>
      </c>
      <c r="F93" s="170">
        <f t="shared" si="19"/>
        <v>0.9822702076008991</v>
      </c>
      <c r="G93" s="169">
        <f t="shared" si="25"/>
        <v>0.3345448406992538</v>
      </c>
      <c r="H93" s="169">
        <f t="shared" si="20"/>
        <v>0.8544993367500233</v>
      </c>
      <c r="I93" s="169">
        <f t="shared" si="21"/>
        <v>0.39150977222715166</v>
      </c>
      <c r="J93" s="171">
        <f t="shared" si="26"/>
        <v>19.54486232662875</v>
      </c>
      <c r="K93" s="167">
        <f t="shared" si="23"/>
        <v>0.709999999999999</v>
      </c>
    </row>
    <row r="94" spans="1:11" ht="12.75">
      <c r="A94" s="169">
        <v>0.719999999999999</v>
      </c>
      <c r="B94" s="171">
        <f t="shared" si="24"/>
        <v>3.280000000000001</v>
      </c>
      <c r="C94" s="169">
        <f t="shared" si="22"/>
        <v>2.1256528408938276</v>
      </c>
      <c r="D94" s="169">
        <f t="shared" si="17"/>
        <v>3.841666305133751</v>
      </c>
      <c r="E94" s="169">
        <f t="shared" si="18"/>
        <v>5.967319146027579</v>
      </c>
      <c r="F94" s="170">
        <f t="shared" si="19"/>
        <v>0.980898545116133</v>
      </c>
      <c r="G94" s="169">
        <f t="shared" si="25"/>
        <v>0.3387194682727412</v>
      </c>
      <c r="H94" s="169">
        <f t="shared" si="20"/>
        <v>0.853796175794036</v>
      </c>
      <c r="I94" s="169">
        <f t="shared" si="21"/>
        <v>0.39672169760860065</v>
      </c>
      <c r="J94" s="171">
        <f t="shared" si="26"/>
        <v>19.798876354524904</v>
      </c>
      <c r="K94" s="167">
        <f t="shared" si="23"/>
        <v>0.719999999999999</v>
      </c>
    </row>
    <row r="95" spans="1:11" ht="12.75">
      <c r="A95" s="169">
        <v>0.729999999999999</v>
      </c>
      <c r="B95" s="171">
        <f t="shared" si="24"/>
        <v>3.270000000000001</v>
      </c>
      <c r="C95" s="169">
        <f t="shared" si="22"/>
        <v>2.129060825810291</v>
      </c>
      <c r="D95" s="169">
        <f t="shared" si="17"/>
        <v>3.833131878764414</v>
      </c>
      <c r="E95" s="169">
        <f t="shared" si="18"/>
        <v>5.962192704574705</v>
      </c>
      <c r="F95" s="170">
        <f t="shared" si="19"/>
        <v>0.979532458333912</v>
      </c>
      <c r="G95" s="169">
        <f t="shared" si="25"/>
        <v>0.34287418712998535</v>
      </c>
      <c r="H95" s="169">
        <f t="shared" si="20"/>
        <v>0.8530883109229378</v>
      </c>
      <c r="I95" s="169">
        <f t="shared" si="21"/>
        <v>0.4019210939123491</v>
      </c>
      <c r="J95" s="171">
        <f t="shared" si="26"/>
        <v>20.052082146098513</v>
      </c>
      <c r="K95" s="167">
        <f t="shared" si="23"/>
        <v>0.729999999999999</v>
      </c>
    </row>
    <row r="96" spans="1:11" ht="12.75">
      <c r="A96" s="169">
        <v>0.739999999999999</v>
      </c>
      <c r="B96" s="171">
        <f t="shared" si="24"/>
        <v>3.260000000000001</v>
      </c>
      <c r="C96" s="169">
        <f t="shared" si="22"/>
        <v>2.1325102578885753</v>
      </c>
      <c r="D96" s="169">
        <f t="shared" si="17"/>
        <v>3.824604554721966</v>
      </c>
      <c r="E96" s="169">
        <f t="shared" si="18"/>
        <v>5.957114812610541</v>
      </c>
      <c r="F96" s="170">
        <f t="shared" si="19"/>
        <v>0.9781719367332506</v>
      </c>
      <c r="G96" s="169">
        <f t="shared" si="25"/>
        <v>0.3470088817920539</v>
      </c>
      <c r="H96" s="169">
        <f t="shared" si="20"/>
        <v>0.852375704038503</v>
      </c>
      <c r="I96" s="169">
        <f t="shared" si="21"/>
        <v>0.4071078987211243</v>
      </c>
      <c r="J96" s="171">
        <f t="shared" si="26"/>
        <v>20.304473709960416</v>
      </c>
      <c r="K96" s="167">
        <f t="shared" si="23"/>
        <v>0.739999999999999</v>
      </c>
    </row>
    <row r="97" spans="1:11" ht="12.75">
      <c r="A97" s="169">
        <v>0.749999999999999</v>
      </c>
      <c r="B97" s="171">
        <f t="shared" si="24"/>
        <v>3.250000000000001</v>
      </c>
      <c r="C97" s="169">
        <f t="shared" si="22"/>
        <v>2.1360009363293826</v>
      </c>
      <c r="D97" s="169">
        <f t="shared" si="17"/>
        <v>3.8160843806184377</v>
      </c>
      <c r="E97" s="169">
        <f t="shared" si="18"/>
        <v>5.95208531694782</v>
      </c>
      <c r="F97" s="170">
        <f t="shared" si="19"/>
        <v>0.9768169697566258</v>
      </c>
      <c r="G97" s="169">
        <f t="shared" si="25"/>
        <v>0.35112344158839126</v>
      </c>
      <c r="H97" s="169">
        <f t="shared" si="20"/>
        <v>0.851658316704544</v>
      </c>
      <c r="I97" s="169">
        <f t="shared" si="21"/>
        <v>0.412282055727523</v>
      </c>
      <c r="J97" s="171">
        <f t="shared" si="26"/>
        <v>20.556045219583442</v>
      </c>
      <c r="K97" s="167">
        <f t="shared" si="23"/>
        <v>0.749999999999999</v>
      </c>
    </row>
    <row r="98" spans="1:11" ht="12.75">
      <c r="A98" s="169">
        <v>0.759999999999999</v>
      </c>
      <c r="B98" s="171">
        <f t="shared" si="24"/>
        <v>3.240000000000001</v>
      </c>
      <c r="C98" s="169">
        <f t="shared" si="22"/>
        <v>2.1395326592506128</v>
      </c>
      <c r="D98" s="169">
        <f t="shared" si="17"/>
        <v>3.8075714044519255</v>
      </c>
      <c r="E98" s="169">
        <f t="shared" si="18"/>
        <v>5.947104063702538</v>
      </c>
      <c r="F98" s="170">
        <f t="shared" si="19"/>
        <v>0.9754675468154463</v>
      </c>
      <c r="G98" s="169">
        <f t="shared" si="25"/>
        <v>0.3552177606235722</v>
      </c>
      <c r="H98" s="169">
        <f t="shared" si="20"/>
        <v>0.8509361101440401</v>
      </c>
      <c r="I98" s="169">
        <f t="shared" si="21"/>
        <v>0.41744351472338337</v>
      </c>
      <c r="J98" s="171">
        <f t="shared" si="26"/>
        <v>20.806791012711205</v>
      </c>
      <c r="K98" s="167">
        <f t="shared" si="23"/>
        <v>0.759999999999999</v>
      </c>
    </row>
    <row r="99" spans="1:11" ht="12.75">
      <c r="A99" s="169">
        <v>0.769999999999999</v>
      </c>
      <c r="B99" s="171">
        <f t="shared" si="24"/>
        <v>3.230000000000001</v>
      </c>
      <c r="C99" s="169">
        <f t="shared" si="22"/>
        <v>2.143105223734943</v>
      </c>
      <c r="D99" s="169">
        <f t="shared" si="17"/>
        <v>3.7990656746100093</v>
      </c>
      <c r="E99" s="169">
        <f t="shared" si="18"/>
        <v>5.942170898344952</v>
      </c>
      <c r="F99" s="170">
        <f t="shared" si="19"/>
        <v>0.9741236572954961</v>
      </c>
      <c r="G99" s="169">
        <f t="shared" si="25"/>
        <v>0.3592917377421464</v>
      </c>
      <c r="H99" s="169">
        <f t="shared" si="20"/>
        <v>0.850209045236254</v>
      </c>
      <c r="I99" s="169">
        <f t="shared" si="21"/>
        <v>0.422592231587359</v>
      </c>
      <c r="J99" s="171">
        <f t="shared" si="26"/>
        <v>21.05670559070475</v>
      </c>
      <c r="K99" s="167">
        <f t="shared" si="23"/>
        <v>0.769999999999999</v>
      </c>
    </row>
    <row r="100" spans="1:11" ht="12.75">
      <c r="A100" s="169">
        <v>0.779999999999999</v>
      </c>
      <c r="B100" s="171">
        <f t="shared" si="24"/>
        <v>3.220000000000001</v>
      </c>
      <c r="C100" s="169">
        <f t="shared" si="22"/>
        <v>2.1467184258770406</v>
      </c>
      <c r="D100" s="169">
        <f t="shared" si="17"/>
        <v>3.79056723987321</v>
      </c>
      <c r="E100" s="169">
        <f t="shared" si="18"/>
        <v>5.937285665750251</v>
      </c>
      <c r="F100" s="170">
        <f t="shared" si="19"/>
        <v>0.972785290562346</v>
      </c>
      <c r="G100" s="169">
        <f t="shared" si="25"/>
        <v>0.3633452764916435</v>
      </c>
      <c r="H100" s="169">
        <f t="shared" si="20"/>
        <v>0.8494770825138315</v>
      </c>
      <c r="I100" s="169">
        <f t="shared" si="21"/>
        <v>0.4277281682707754</v>
      </c>
      <c r="J100" s="171">
        <f t="shared" si="26"/>
        <v>21.305783617828745</v>
      </c>
      <c r="K100" s="167">
        <f t="shared" si="23"/>
        <v>0.779999999999999</v>
      </c>
    </row>
    <row r="101" spans="1:11" ht="12.75">
      <c r="A101" s="169">
        <v>0.789999999999999</v>
      </c>
      <c r="B101" s="171">
        <f t="shared" si="24"/>
        <v>3.210000000000001</v>
      </c>
      <c r="C101" s="169">
        <f t="shared" si="22"/>
        <v>2.1503720608304038</v>
      </c>
      <c r="D101" s="169">
        <f t="shared" si="17"/>
        <v>3.782076149418465</v>
      </c>
      <c r="E101" s="169">
        <f t="shared" si="18"/>
        <v>5.932448210248869</v>
      </c>
      <c r="F101" s="170">
        <f t="shared" si="19"/>
        <v>0.9714524359667334</v>
      </c>
      <c r="G101" s="169">
        <f t="shared" si="25"/>
        <v>0.36737828508380393</v>
      </c>
      <c r="H101" s="169">
        <f t="shared" si="20"/>
        <v>0.8487401821598893</v>
      </c>
      <c r="I101" s="169">
        <f t="shared" si="21"/>
        <v>0.4328512927818417</v>
      </c>
      <c r="J101" s="171">
        <f t="shared" si="26"/>
        <v>21.554019920478822</v>
      </c>
      <c r="K101" s="167">
        <f t="shared" si="23"/>
        <v>0.789999999999999</v>
      </c>
    </row>
    <row r="102" spans="1:11" ht="12.75">
      <c r="A102" s="169">
        <v>0.799999999999999</v>
      </c>
      <c r="B102" s="171">
        <f t="shared" si="24"/>
        <v>3.200000000000001</v>
      </c>
      <c r="C102" s="169">
        <f t="shared" si="22"/>
        <v>2.1540659228538015</v>
      </c>
      <c r="D102" s="169">
        <f t="shared" si="17"/>
        <v>3.7735924528226423</v>
      </c>
      <c r="E102" s="169">
        <f t="shared" si="18"/>
        <v>5.927658375676444</v>
      </c>
      <c r="F102" s="170">
        <f t="shared" si="19"/>
        <v>0.9701250828499086</v>
      </c>
      <c r="G102" s="169">
        <f t="shared" si="25"/>
        <v>0.3713906763541033</v>
      </c>
      <c r="H102" s="169">
        <f t="shared" si="20"/>
        <v>0.8479983040050881</v>
      </c>
      <c r="I102" s="169">
        <f t="shared" si="21"/>
        <v>0.4379615791682938</v>
      </c>
      <c r="J102" s="171">
        <f t="shared" si="26"/>
        <v>21.801409486351783</v>
      </c>
      <c r="K102" s="167">
        <f t="shared" si="23"/>
        <v>0.799999999999999</v>
      </c>
    </row>
    <row r="103" spans="1:11" ht="12.75">
      <c r="A103" s="169">
        <v>0.809999999999999</v>
      </c>
      <c r="B103" s="171">
        <f t="shared" si="24"/>
        <v>3.190000000000001</v>
      </c>
      <c r="C103" s="169">
        <f t="shared" si="22"/>
        <v>2.1577998053572993</v>
      </c>
      <c r="D103" s="169">
        <f t="shared" si="17"/>
        <v>3.7651162000660756</v>
      </c>
      <c r="E103" s="169">
        <f t="shared" si="18"/>
        <v>5.9229160054233745</v>
      </c>
      <c r="F103" s="170">
        <f t="shared" si="19"/>
        <v>0.968803220548945</v>
      </c>
      <c r="G103" s="169">
        <f t="shared" si="25"/>
        <v>0.37538236771963895</v>
      </c>
      <c r="H103" s="169">
        <f t="shared" si="20"/>
        <v>0.8472514075246916</v>
      </c>
      <c r="I103" s="169">
        <f t="shared" si="21"/>
        <v>0.4430590074985495</v>
      </c>
      <c r="J103" s="171">
        <f t="shared" si="26"/>
        <v>22.047947463560362</v>
      </c>
      <c r="K103" s="167">
        <f t="shared" si="23"/>
        <v>0.809999999999999</v>
      </c>
    </row>
    <row r="104" spans="1:11" ht="12.75">
      <c r="A104" s="169">
        <v>0.819999999999999</v>
      </c>
      <c r="B104" s="171">
        <f t="shared" si="24"/>
        <v>3.180000000000001</v>
      </c>
      <c r="C104" s="169">
        <f t="shared" si="22"/>
        <v>2.161573500947862</v>
      </c>
      <c r="D104" s="169">
        <f t="shared" si="17"/>
        <v>3.7566474415361375</v>
      </c>
      <c r="E104" s="169">
        <f t="shared" si="18"/>
        <v>5.918220942484</v>
      </c>
      <c r="F104" s="170">
        <f t="shared" si="19"/>
        <v>0.9674868384020137</v>
      </c>
      <c r="G104" s="169">
        <f t="shared" si="25"/>
        <v>0.3793532811354434</v>
      </c>
      <c r="H104" s="169">
        <f t="shared" si="20"/>
        <v>0.8464994518356137</v>
      </c>
      <c r="I104" s="169">
        <f t="shared" si="21"/>
        <v>0.4481435638414472</v>
      </c>
      <c r="J104" s="171">
        <f t="shared" si="26"/>
        <v>22.293629159694056</v>
      </c>
      <c r="K104" s="167">
        <f t="shared" si="23"/>
        <v>0.819999999999999</v>
      </c>
    </row>
    <row r="105" spans="1:11" ht="12.75">
      <c r="A105" s="169">
        <v>0.829999999999999</v>
      </c>
      <c r="B105" s="171">
        <f t="shared" si="24"/>
        <v>3.170000000000001</v>
      </c>
      <c r="C105" s="169">
        <f t="shared" si="22"/>
        <v>2.1653868014745075</v>
      </c>
      <c r="D105" s="169">
        <f t="shared" si="17"/>
        <v>3.7481862280308333</v>
      </c>
      <c r="E105" s="169">
        <f t="shared" si="18"/>
        <v>5.913573029505341</v>
      </c>
      <c r="F105" s="170">
        <f t="shared" si="19"/>
        <v>0.9661759257536173</v>
      </c>
      <c r="G105" s="169">
        <f t="shared" si="25"/>
        <v>0.3833033430492951</v>
      </c>
      <c r="H105" s="169">
        <f t="shared" si="20"/>
        <v>0.8457423956934521</v>
      </c>
      <c r="I105" s="169">
        <f t="shared" si="21"/>
        <v>0.4532152402446516</v>
      </c>
      <c r="J105" s="171">
        <f t="shared" si="26"/>
        <v>22.538450040828067</v>
      </c>
      <c r="K105" s="167">
        <f t="shared" si="23"/>
        <v>0.829999999999999</v>
      </c>
    </row>
    <row r="106" spans="1:11" ht="12.75">
      <c r="A106" s="169">
        <v>0.839999999999999</v>
      </c>
      <c r="B106" s="171">
        <f t="shared" si="24"/>
        <v>3.160000000000001</v>
      </c>
      <c r="C106" s="169">
        <f t="shared" si="22"/>
        <v>2.1692394980729994</v>
      </c>
      <c r="D106" s="169">
        <f t="shared" si="17"/>
        <v>3.7397326107624336</v>
      </c>
      <c r="E106" s="169">
        <f t="shared" si="18"/>
        <v>5.9089721088354334</v>
      </c>
      <c r="F106" s="170">
        <f t="shared" si="19"/>
        <v>0.9648704719597867</v>
      </c>
      <c r="G106" s="169">
        <f t="shared" si="25"/>
        <v>0.38723248435509133</v>
      </c>
      <c r="H106" s="169">
        <f t="shared" si="20"/>
        <v>0.8449801974895097</v>
      </c>
      <c r="I106" s="169">
        <f t="shared" si="21"/>
        <v>0.45827403471180017</v>
      </c>
      <c r="J106" s="171">
        <f t="shared" si="26"/>
        <v>22.78240573048166</v>
      </c>
      <c r="K106" s="167">
        <f t="shared" si="23"/>
        <v>0.839999999999999</v>
      </c>
    </row>
    <row r="107" spans="1:11" ht="12.75">
      <c r="A107" s="169">
        <v>0.849999999999999</v>
      </c>
      <c r="B107" s="171">
        <f t="shared" si="24"/>
        <v>3.1500000000000012</v>
      </c>
      <c r="C107" s="169">
        <f t="shared" si="22"/>
        <v>2.1731313812100725</v>
      </c>
      <c r="D107" s="169">
        <f t="shared" si="17"/>
        <v>3.731286641361128</v>
      </c>
      <c r="E107" s="169">
        <f t="shared" si="18"/>
        <v>5.904418022571201</v>
      </c>
      <c r="F107" s="170">
        <f t="shared" si="19"/>
        <v>0.9635704663932328</v>
      </c>
      <c r="G107" s="169">
        <f t="shared" si="25"/>
        <v>0.3911406403448513</v>
      </c>
      <c r="H107" s="169">
        <f t="shared" si="20"/>
        <v>0.844212815247804</v>
      </c>
      <c r="I107" s="169">
        <f t="shared" si="21"/>
        <v>0.46331995117847</v>
      </c>
      <c r="J107" s="171">
        <f t="shared" si="26"/>
        <v>23.025492008528012</v>
      </c>
      <c r="K107" s="167">
        <f t="shared" si="23"/>
        <v>0.849999999999999</v>
      </c>
    </row>
    <row r="108" spans="1:11" ht="12.75">
      <c r="A108" s="169">
        <v>0.859999999999999</v>
      </c>
      <c r="B108" s="171">
        <f t="shared" si="24"/>
        <v>3.140000000000001</v>
      </c>
      <c r="C108" s="169">
        <f t="shared" si="22"/>
        <v>2.1770622407271683</v>
      </c>
      <c r="D108" s="169">
        <f t="shared" si="17"/>
        <v>3.7228483718787158</v>
      </c>
      <c r="E108" s="169">
        <f t="shared" si="18"/>
        <v>5.8999106126058845</v>
      </c>
      <c r="F108" s="170">
        <f t="shared" si="19"/>
        <v>0.9622758984484601</v>
      </c>
      <c r="G108" s="169">
        <f t="shared" si="25"/>
        <v>0.3950277506594149</v>
      </c>
      <c r="H108" s="169">
        <f t="shared" si="20"/>
        <v>0.8434402066220646</v>
      </c>
      <c r="I108" s="169">
        <f t="shared" si="21"/>
        <v>0.46835299948704257</v>
      </c>
      <c r="J108" s="171">
        <f t="shared" si="26"/>
        <v>23.267704810056927</v>
      </c>
      <c r="K108" s="167">
        <f t="shared" si="23"/>
        <v>0.859999999999999</v>
      </c>
    </row>
    <row r="109" spans="1:11" ht="12.75">
      <c r="A109" s="169">
        <v>0.869999999999999</v>
      </c>
      <c r="B109" s="171">
        <f t="shared" si="24"/>
        <v>3.130000000000001</v>
      </c>
      <c r="C109" s="169">
        <f t="shared" si="22"/>
        <v>2.1810318658836687</v>
      </c>
      <c r="D109" s="169">
        <f t="shared" si="17"/>
        <v>3.7144178547923232</v>
      </c>
      <c r="E109" s="169">
        <f t="shared" si="18"/>
        <v>5.895449720675992</v>
      </c>
      <c r="F109" s="170">
        <f t="shared" si="19"/>
        <v>0.9609867575468316</v>
      </c>
      <c r="G109" s="169">
        <f t="shared" si="25"/>
        <v>0.39889375923790504</v>
      </c>
      <c r="H109" s="169">
        <f t="shared" si="20"/>
        <v>0.8426623288927202</v>
      </c>
      <c r="I109" s="169">
        <f t="shared" si="21"/>
        <v>0.4733731953605445</v>
      </c>
      <c r="J109" s="171">
        <f t="shared" si="26"/>
        <v>23.509040224192436</v>
      </c>
      <c r="K109" s="167">
        <f t="shared" si="23"/>
        <v>0.869999999999999</v>
      </c>
    </row>
    <row r="110" spans="1:11" ht="12.75">
      <c r="A110" s="169">
        <v>0.879999999999999</v>
      </c>
      <c r="B110" s="171">
        <f t="shared" si="24"/>
        <v>3.120000000000001</v>
      </c>
      <c r="C110" s="169">
        <f t="shared" si="22"/>
        <v>2.1850400453996257</v>
      </c>
      <c r="D110" s="169">
        <f t="shared" si="17"/>
        <v>3.7059951430081512</v>
      </c>
      <c r="E110" s="169">
        <f t="shared" si="18"/>
        <v>5.891035188407777</v>
      </c>
      <c r="F110" s="170">
        <f t="shared" si="19"/>
        <v>0.9597030331415928</v>
      </c>
      <c r="G110" s="169">
        <f t="shared" si="25"/>
        <v>0.4027386142660165</v>
      </c>
      <c r="H110" s="169">
        <f t="shared" si="20"/>
        <v>0.8418791389638739</v>
      </c>
      <c r="I110" s="169">
        <f t="shared" si="21"/>
        <v>0.4783805603755416</v>
      </c>
      <c r="J110" s="171">
        <f t="shared" si="26"/>
        <v>23.74949449286674</v>
      </c>
      <c r="K110" s="167">
        <f t="shared" si="23"/>
        <v>0.879999999999999</v>
      </c>
    </row>
    <row r="111" spans="1:11" ht="12.75">
      <c r="A111" s="169">
        <v>0.889999999999999</v>
      </c>
      <c r="B111" s="171">
        <f t="shared" si="24"/>
        <v>3.110000000000001</v>
      </c>
      <c r="C111" s="169">
        <f t="shared" si="22"/>
        <v>2.1890865674979594</v>
      </c>
      <c r="D111" s="169">
        <f t="shared" si="17"/>
        <v>3.697580289865253</v>
      </c>
      <c r="E111" s="169">
        <f t="shared" si="18"/>
        <v>5.886666857363212</v>
      </c>
      <c r="F111" s="170">
        <f t="shared" si="19"/>
        <v>0.9584247147228466</v>
      </c>
      <c r="G111" s="169">
        <f t="shared" si="25"/>
        <v>0.4065622681231991</v>
      </c>
      <c r="H111" s="169">
        <f t="shared" si="20"/>
        <v>0.841090593360269</v>
      </c>
      <c r="I111" s="169">
        <f t="shared" si="21"/>
        <v>0.4833751219341649</v>
      </c>
      <c r="J111" s="171">
        <f t="shared" si="26"/>
        <v>23.989064009552365</v>
      </c>
      <c r="K111" s="167">
        <f t="shared" si="23"/>
        <v>0.889999999999999</v>
      </c>
    </row>
    <row r="112" spans="1:11" ht="12.75">
      <c r="A112" s="169">
        <v>0.899999999999999</v>
      </c>
      <c r="B112" s="171">
        <f t="shared" si="24"/>
        <v>3.100000000000001</v>
      </c>
      <c r="C112" s="169">
        <f t="shared" si="22"/>
        <v>2.1931712199461306</v>
      </c>
      <c r="D112" s="169">
        <f aca="true" t="shared" si="27" ref="D112:D175">SQRT($B$1^2+B112^2)</f>
        <v>3.6891733491393444</v>
      </c>
      <c r="E112" s="169">
        <f aca="true" t="shared" si="28" ref="E112:E175">SQRT(A112^2+$B$1^2)+SQRT($B$1^2+B112^2)</f>
        <v>5.882344569085475</v>
      </c>
      <c r="F112" s="170">
        <f aca="true" t="shared" si="29" ref="F112:F175">C112/$B$9+D112/$B$11</f>
        <v>0.9571517918224819</v>
      </c>
      <c r="G112" s="169">
        <f t="shared" si="25"/>
        <v>0.4103646773287975</v>
      </c>
      <c r="H112" s="169">
        <f aca="true" t="shared" si="30" ref="H112:H175">B112/D112</f>
        <v>0.8402966482242443</v>
      </c>
      <c r="I112" s="169">
        <f aca="true" t="shared" si="31" ref="I112:I175">G112/H112</f>
        <v>0.4883569132353438</v>
      </c>
      <c r="J112" s="171">
        <f t="shared" si="26"/>
        <v>24.227745317954145</v>
      </c>
      <c r="K112" s="167">
        <f t="shared" si="23"/>
        <v>0.899999999999999</v>
      </c>
    </row>
    <row r="113" spans="1:11" ht="12.75">
      <c r="A113" s="169">
        <v>0.909999999999999</v>
      </c>
      <c r="B113" s="171">
        <f t="shared" si="24"/>
        <v>3.0900000000000007</v>
      </c>
      <c r="C113" s="169">
        <f t="shared" si="22"/>
        <v>2.1972937900972638</v>
      </c>
      <c r="D113" s="169">
        <f t="shared" si="27"/>
        <v>3.680774375046643</v>
      </c>
      <c r="E113" s="169">
        <f t="shared" si="28"/>
        <v>5.878068165143906</v>
      </c>
      <c r="F113" s="170">
        <f t="shared" si="29"/>
        <v>0.9558842540190551</v>
      </c>
      <c r="G113" s="169">
        <f t="shared" si="25"/>
        <v>0.41414580248721206</v>
      </c>
      <c r="H113" s="169">
        <f t="shared" si="30"/>
        <v>0.8394972593126804</v>
      </c>
      <c r="I113" s="169">
        <f t="shared" si="31"/>
        <v>0.49332597324532623</v>
      </c>
      <c r="J113" s="171">
        <f t="shared" si="26"/>
        <v>24.465535110662724</v>
      </c>
      <c r="K113" s="167">
        <f t="shared" si="23"/>
        <v>0.909999999999999</v>
      </c>
    </row>
    <row r="114" spans="1:11" ht="12.75">
      <c r="A114" s="169">
        <v>0.919999999999999</v>
      </c>
      <c r="B114" s="171">
        <f t="shared" si="24"/>
        <v>3.080000000000001</v>
      </c>
      <c r="C114" s="169">
        <f t="shared" si="22"/>
        <v>2.2014540649307217</v>
      </c>
      <c r="D114" s="169">
        <f t="shared" si="27"/>
        <v>3.6723834222477376</v>
      </c>
      <c r="E114" s="169">
        <f t="shared" si="28"/>
        <v>5.873837487178459</v>
      </c>
      <c r="F114" s="170">
        <f t="shared" si="29"/>
        <v>0.9546220909426197</v>
      </c>
      <c r="G114" s="169">
        <f t="shared" si="25"/>
        <v>0.41790560823214395</v>
      </c>
      <c r="H114" s="169">
        <f t="shared" si="30"/>
        <v>0.8386923819939369</v>
      </c>
      <c r="I114" s="169">
        <f t="shared" si="31"/>
        <v>0.49828234666755933</v>
      </c>
      <c r="J114" s="171">
        <f t="shared" si="26"/>
        <v>24.702430227771288</v>
      </c>
      <c r="K114" s="167">
        <f t="shared" si="23"/>
        <v>0.919999999999999</v>
      </c>
    </row>
    <row r="115" spans="1:11" ht="12.75">
      <c r="A115" s="169">
        <v>0.929999999999999</v>
      </c>
      <c r="B115" s="171">
        <f t="shared" si="24"/>
        <v>3.070000000000001</v>
      </c>
      <c r="C115" s="169">
        <f t="shared" si="22"/>
        <v>2.2056518310921147</v>
      </c>
      <c r="D115" s="169">
        <f t="shared" si="27"/>
        <v>3.664000545851489</v>
      </c>
      <c r="E115" s="169">
        <f t="shared" si="28"/>
        <v>5.869652376943604</v>
      </c>
      <c r="F115" s="170">
        <f t="shared" si="29"/>
        <v>0.9533652922795093</v>
      </c>
      <c r="G115" s="169">
        <f t="shared" si="25"/>
        <v>0.42164406316998604</v>
      </c>
      <c r="H115" s="169">
        <f t="shared" si="30"/>
        <v>0.8378819712447815</v>
      </c>
      <c r="I115" s="169">
        <f t="shared" si="31"/>
        <v>0.5032260839120092</v>
      </c>
      <c r="J115" s="171">
        <f t="shared" si="26"/>
        <v>24.9384276554572</v>
      </c>
      <c r="K115" s="167">
        <f t="shared" si="23"/>
        <v>0.929999999999999</v>
      </c>
    </row>
    <row r="116" spans="1:11" ht="12.75">
      <c r="A116" s="169">
        <v>0.939999999999999</v>
      </c>
      <c r="B116" s="171">
        <f t="shared" si="24"/>
        <v>3.060000000000001</v>
      </c>
      <c r="C116" s="169">
        <f t="shared" si="22"/>
        <v>2.2098868749327414</v>
      </c>
      <c r="D116" s="169">
        <f t="shared" si="27"/>
        <v>3.655625801418959</v>
      </c>
      <c r="E116" s="169">
        <f t="shared" si="28"/>
        <v>5.865512676351701</v>
      </c>
      <c r="F116" s="170">
        <f t="shared" si="29"/>
        <v>0.952113847777066</v>
      </c>
      <c r="G116" s="169">
        <f t="shared" si="25"/>
        <v>0.4253611398224211</v>
      </c>
      <c r="H116" s="169">
        <f t="shared" si="30"/>
        <v>0.8370659816473116</v>
      </c>
      <c r="I116" s="169">
        <f t="shared" si="31"/>
        <v>0.5081572410639933</v>
      </c>
      <c r="J116" s="171">
        <f t="shared" si="26"/>
        <v>25.17352452453014</v>
      </c>
      <c r="K116" s="167">
        <f t="shared" si="23"/>
        <v>0.939999999999999</v>
      </c>
    </row>
    <row r="117" spans="1:11" ht="12.75">
      <c r="A117" s="169">
        <v>0.949999999999998</v>
      </c>
      <c r="B117" s="171">
        <f t="shared" si="24"/>
        <v>3.050000000000002</v>
      </c>
      <c r="C117" s="169">
        <f t="shared" si="22"/>
        <v>2.2141589825484522</v>
      </c>
      <c r="D117" s="169">
        <f t="shared" si="27"/>
        <v>3.6472592449673784</v>
      </c>
      <c r="E117" s="169">
        <f t="shared" si="28"/>
        <v>5.861418227515831</v>
      </c>
      <c r="F117" s="170">
        <f t="shared" si="29"/>
        <v>0.9508677472483209</v>
      </c>
      <c r="G117" s="169">
        <f t="shared" si="25"/>
        <v>0.42905681456828687</v>
      </c>
      <c r="H117" s="169">
        <f t="shared" si="30"/>
        <v>0.8362443673858675</v>
      </c>
      <c r="I117" s="169">
        <f t="shared" si="31"/>
        <v>0.5130758798526024</v>
      </c>
      <c r="J117" s="171">
        <f t="shared" si="26"/>
        <v>25.407718108948426</v>
      </c>
      <c r="K117" s="167">
        <f t="shared" si="23"/>
        <v>0.949999999999998</v>
      </c>
    </row>
    <row r="118" spans="1:11" ht="12.75">
      <c r="A118" s="169">
        <v>0.959999999999998</v>
      </c>
      <c r="B118" s="171">
        <f t="shared" si="24"/>
        <v>3.040000000000002</v>
      </c>
      <c r="C118" s="169">
        <f aca="true" t="shared" si="32" ref="C118:C181">SQRT($B$1^2+A118^2)</f>
        <v>2.2184679398179266</v>
      </c>
      <c r="D118" s="169">
        <f t="shared" si="27"/>
        <v>3.638900932974132</v>
      </c>
      <c r="E118" s="169">
        <f t="shared" si="28"/>
        <v>5.857368872792058</v>
      </c>
      <c r="F118" s="170">
        <f t="shared" si="29"/>
        <v>0.9496269805766191</v>
      </c>
      <c r="G118" s="169">
        <f t="shared" si="25"/>
        <v>0.4327310675847706</v>
      </c>
      <c r="H118" s="169">
        <f t="shared" si="30"/>
        <v>0.8354170822439403</v>
      </c>
      <c r="I118" s="169">
        <f t="shared" si="31"/>
        <v>0.5179820676187872</v>
      </c>
      <c r="J118" s="171">
        <f t="shared" si="26"/>
        <v>25.641005824305243</v>
      </c>
      <c r="K118" s="167">
        <f t="shared" si="23"/>
        <v>0.959999999999998</v>
      </c>
    </row>
    <row r="119" spans="1:11" ht="12.75">
      <c r="A119" s="169">
        <v>0.969999999999998</v>
      </c>
      <c r="B119" s="171">
        <f t="shared" si="24"/>
        <v>3.030000000000002</v>
      </c>
      <c r="C119" s="169">
        <f t="shared" si="32"/>
        <v>2.222813532440361</v>
      </c>
      <c r="D119" s="169">
        <f t="shared" si="27"/>
        <v>3.630550922380791</v>
      </c>
      <c r="E119" s="169">
        <f t="shared" si="28"/>
        <v>5.853364454821152</v>
      </c>
      <c r="F119" s="170">
        <f t="shared" si="29"/>
        <v>0.9483915377201942</v>
      </c>
      <c r="G119" s="169">
        <f t="shared" si="25"/>
        <v>0.43638388278798346</v>
      </c>
      <c r="H119" s="169">
        <f t="shared" si="30"/>
        <v>0.8345840796010738</v>
      </c>
      <c r="I119" s="169">
        <f t="shared" si="31"/>
        <v>0.522875877283176</v>
      </c>
      <c r="J119" s="171">
        <f t="shared" si="26"/>
        <v>25.873385226286047</v>
      </c>
      <c r="K119" s="167">
        <f t="shared" si="23"/>
        <v>0.969999999999998</v>
      </c>
    </row>
    <row r="120" spans="1:11" ht="12.75">
      <c r="A120" s="169">
        <v>0.979999999999998</v>
      </c>
      <c r="B120" s="171">
        <f t="shared" si="24"/>
        <v>3.0200000000000022</v>
      </c>
      <c r="C120" s="169">
        <f t="shared" si="32"/>
        <v>2.227195545972557</v>
      </c>
      <c r="D120" s="169">
        <f t="shared" si="27"/>
        <v>3.6222092705971605</v>
      </c>
      <c r="E120" s="169">
        <f t="shared" si="28"/>
        <v>5.8494048165697174</v>
      </c>
      <c r="F120" s="170">
        <f t="shared" si="29"/>
        <v>0.9471614087166877</v>
      </c>
      <c r="G120" s="169">
        <f t="shared" si="25"/>
        <v>0.4400152477729826</v>
      </c>
      <c r="H120" s="169">
        <f t="shared" si="30"/>
        <v>0.8337453124297599</v>
      </c>
      <c r="I120" s="169">
        <f t="shared" si="31"/>
        <v>0.5277573873137096</v>
      </c>
      <c r="J120" s="171">
        <f t="shared" si="26"/>
        <v>26.10485400909925</v>
      </c>
      <c r="K120" s="167">
        <f t="shared" si="23"/>
        <v>0.979999999999998</v>
      </c>
    </row>
    <row r="121" spans="1:11" ht="12.75">
      <c r="A121" s="169">
        <v>0.989999999999999</v>
      </c>
      <c r="B121" s="171">
        <f t="shared" si="24"/>
        <v>3.010000000000001</v>
      </c>
      <c r="C121" s="169">
        <f t="shared" si="32"/>
        <v>2.2316137658654105</v>
      </c>
      <c r="D121" s="169">
        <f t="shared" si="27"/>
        <v>3.6138760355053696</v>
      </c>
      <c r="E121" s="169">
        <f t="shared" si="28"/>
        <v>5.84548980137078</v>
      </c>
      <c r="F121" s="170">
        <f t="shared" si="29"/>
        <v>0.945936583687615</v>
      </c>
      <c r="G121" s="169">
        <f t="shared" si="25"/>
        <v>0.443625153753289</v>
      </c>
      <c r="H121" s="169">
        <f t="shared" si="30"/>
        <v>0.83290073329233</v>
      </c>
      <c r="I121" s="169">
        <f t="shared" si="31"/>
        <v>0.5326266816931546</v>
      </c>
      <c r="J121" s="171">
        <f t="shared" si="26"/>
        <v>26.33541000388132</v>
      </c>
      <c r="K121" s="167">
        <f t="shared" si="23"/>
        <v>0.989999999999999</v>
      </c>
    </row>
    <row r="122" spans="1:11" ht="12.75">
      <c r="A122" s="169">
        <v>0.999999999999998</v>
      </c>
      <c r="B122" s="171">
        <f t="shared" si="24"/>
        <v>3.0000000000000018</v>
      </c>
      <c r="C122" s="169">
        <f t="shared" si="32"/>
        <v>2.236067977499789</v>
      </c>
      <c r="D122" s="169">
        <f t="shared" si="27"/>
        <v>3.605551275463991</v>
      </c>
      <c r="E122" s="169">
        <f t="shared" si="28"/>
        <v>5.841619252963779</v>
      </c>
      <c r="F122" s="170">
        <f t="shared" si="29"/>
        <v>0.9447170528427771</v>
      </c>
      <c r="G122" s="169">
        <f t="shared" si="25"/>
        <v>0.4472135954999572</v>
      </c>
      <c r="H122" s="169">
        <f t="shared" si="30"/>
        <v>0.8320502943378438</v>
      </c>
      <c r="I122" s="169">
        <f t="shared" si="31"/>
        <v>0.537483849886569</v>
      </c>
      <c r="J122" s="171">
        <f t="shared" si="26"/>
        <v>26.565051177077944</v>
      </c>
      <c r="K122" s="167">
        <f t="shared" si="23"/>
        <v>0.999999999999998</v>
      </c>
    </row>
    <row r="123" spans="1:11" ht="12.75">
      <c r="A123" s="169">
        <v>1.01</v>
      </c>
      <c r="B123" s="171">
        <f t="shared" si="24"/>
        <v>2.99</v>
      </c>
      <c r="C123" s="169">
        <f t="shared" si="32"/>
        <v>2.240557966221807</v>
      </c>
      <c r="D123" s="169">
        <f t="shared" si="27"/>
        <v>3.59723504931218</v>
      </c>
      <c r="E123" s="169">
        <f t="shared" si="28"/>
        <v>5.837793015533987</v>
      </c>
      <c r="F123" s="170">
        <f t="shared" si="29"/>
        <v>0.9435028064846167</v>
      </c>
      <c r="G123" s="169">
        <f t="shared" si="25"/>
        <v>0.4507805712802584</v>
      </c>
      <c r="H123" s="169">
        <f t="shared" si="30"/>
        <v>0.8311939472989712</v>
      </c>
      <c r="I123" s="169">
        <f t="shared" si="31"/>
        <v>0.5423289868088003</v>
      </c>
      <c r="J123" s="171">
        <f t="shared" si="26"/>
        <v>26.793775628803157</v>
      </c>
      <c r="K123" s="167">
        <f t="shared" si="23"/>
        <v>1.01</v>
      </c>
    </row>
    <row r="124" spans="1:11" ht="12.75">
      <c r="A124" s="169">
        <v>1.02</v>
      </c>
      <c r="B124" s="171">
        <f t="shared" si="24"/>
        <v>2.98</v>
      </c>
      <c r="C124" s="169">
        <f t="shared" si="32"/>
        <v>2.2450835173774717</v>
      </c>
      <c r="D124" s="169">
        <f t="shared" si="27"/>
        <v>3.588927416373867</v>
      </c>
      <c r="E124" s="169">
        <f t="shared" si="28"/>
        <v>5.834010933751339</v>
      </c>
      <c r="F124" s="170">
        <f t="shared" si="29"/>
        <v>0.9422938350125206</v>
      </c>
      <c r="G124" s="169">
        <f t="shared" si="25"/>
        <v>0.45432608279601244</v>
      </c>
      <c r="H124" s="169">
        <f t="shared" si="30"/>
        <v>0.8303316434888764</v>
      </c>
      <c r="I124" s="169">
        <f t="shared" si="31"/>
        <v>0.5471621927920646</v>
      </c>
      <c r="J124" s="171">
        <f t="shared" si="26"/>
        <v>27.02158159117704</v>
      </c>
      <c r="K124" s="167">
        <f t="shared" si="23"/>
        <v>1.02</v>
      </c>
    </row>
    <row r="125" spans="1:11" ht="12.75">
      <c r="A125" s="169">
        <v>1.03</v>
      </c>
      <c r="B125" s="171">
        <f t="shared" si="24"/>
        <v>2.9699999999999998</v>
      </c>
      <c r="C125" s="169">
        <f t="shared" si="32"/>
        <v>2.2496444163467255</v>
      </c>
      <c r="D125" s="169">
        <f t="shared" si="27"/>
        <v>3.5806284364619567</v>
      </c>
      <c r="E125" s="169">
        <f t="shared" si="28"/>
        <v>5.830272852808682</v>
      </c>
      <c r="F125" s="170">
        <f t="shared" si="29"/>
        <v>0.9410901289270639</v>
      </c>
      <c r="G125" s="169">
        <f t="shared" si="25"/>
        <v>0.4578501351216439</v>
      </c>
      <c r="H125" s="169">
        <f t="shared" si="30"/>
        <v>0.8294633337980963</v>
      </c>
      <c r="I125" s="169">
        <f t="shared" si="31"/>
        <v>0.5519835735537062</v>
      </c>
      <c r="J125" s="171">
        <f t="shared" si="26"/>
        <v>27.248467426644755</v>
      </c>
      <c r="K125" s="167">
        <f t="shared" si="23"/>
        <v>1.03</v>
      </c>
    </row>
    <row r="126" spans="1:11" ht="12.75">
      <c r="A126" s="169">
        <v>1.04</v>
      </c>
      <c r="B126" s="171">
        <f t="shared" si="24"/>
        <v>2.96</v>
      </c>
      <c r="C126" s="169">
        <f t="shared" si="32"/>
        <v>2.2542404485768595</v>
      </c>
      <c r="D126" s="169">
        <f t="shared" si="27"/>
        <v>3.572338169882577</v>
      </c>
      <c r="E126" s="169">
        <f t="shared" si="28"/>
        <v>5.826578618459436</v>
      </c>
      <c r="F126" s="170">
        <f t="shared" si="29"/>
        <v>0.9398916788342014</v>
      </c>
      <c r="G126" s="169">
        <f t="shared" si="25"/>
        <v>0.46135273664198945</v>
      </c>
      <c r="H126" s="169">
        <f t="shared" si="30"/>
        <v>0.8285889686914202</v>
      </c>
      <c r="I126" s="169">
        <f t="shared" si="31"/>
        <v>0.5567932401641768</v>
      </c>
      <c r="J126" s="171">
        <f t="shared" si="26"/>
        <v>27.474431626277127</v>
      </c>
      <c r="K126" s="167">
        <f t="shared" si="23"/>
        <v>1.04</v>
      </c>
    </row>
    <row r="127" spans="1:11" ht="12.75">
      <c r="A127" s="169">
        <v>1.05</v>
      </c>
      <c r="B127" s="171">
        <f t="shared" si="24"/>
        <v>2.95</v>
      </c>
      <c r="C127" s="169">
        <f t="shared" si="32"/>
        <v>2.2588713996153036</v>
      </c>
      <c r="D127" s="169">
        <f t="shared" si="27"/>
        <v>3.5640566774393476</v>
      </c>
      <c r="E127" s="169">
        <f t="shared" si="28"/>
        <v>5.822928077054652</v>
      </c>
      <c r="F127" s="170">
        <f t="shared" si="29"/>
        <v>0.9386984754493999</v>
      </c>
      <c r="G127" s="169">
        <f t="shared" si="25"/>
        <v>0.46483389898992034</v>
      </c>
      <c r="H127" s="169">
        <f t="shared" si="30"/>
        <v>0.8277084982047687</v>
      </c>
      <c r="I127" s="169">
        <f t="shared" si="31"/>
        <v>0.5615913090153196</v>
      </c>
      <c r="J127" s="171">
        <f t="shared" si="26"/>
        <v>27.699472808055</v>
      </c>
      <c r="K127" s="167">
        <f t="shared" si="23"/>
        <v>1.05</v>
      </c>
    </row>
    <row r="128" spans="1:11" ht="12.75">
      <c r="A128" s="169">
        <v>1.06</v>
      </c>
      <c r="B128" s="171">
        <f t="shared" si="24"/>
        <v>2.94</v>
      </c>
      <c r="C128" s="169">
        <f t="shared" si="32"/>
        <v>2.2635370551417973</v>
      </c>
      <c r="D128" s="169">
        <f t="shared" si="27"/>
        <v>3.5557840204376867</v>
      </c>
      <c r="E128" s="169">
        <f t="shared" si="28"/>
        <v>5.819321075579484</v>
      </c>
      <c r="F128" s="170">
        <f t="shared" si="29"/>
        <v>0.9375105096017171</v>
      </c>
      <c r="G128" s="169">
        <f t="shared" si="25"/>
        <v>0.46829363698382104</v>
      </c>
      <c r="H128" s="169">
        <f t="shared" si="30"/>
        <v>0.8268218719420735</v>
      </c>
      <c r="I128" s="169">
        <f t="shared" si="31"/>
        <v>0.5663779017890196</v>
      </c>
      <c r="J128" s="171">
        <f t="shared" si="26"/>
        <v>27.92358971513839</v>
      </c>
      <c r="K128" s="167">
        <f t="shared" si="23"/>
        <v>1.06</v>
      </c>
    </row>
    <row r="129" spans="1:11" ht="12.75">
      <c r="A129" s="169">
        <v>1.07</v>
      </c>
      <c r="B129" s="171">
        <f t="shared" si="24"/>
        <v>2.9299999999999997</v>
      </c>
      <c r="C129" s="169">
        <f t="shared" si="32"/>
        <v>2.2682372009999305</v>
      </c>
      <c r="D129" s="169">
        <f t="shared" si="27"/>
        <v>3.5475202606891476</v>
      </c>
      <c r="E129" s="169">
        <f t="shared" si="28"/>
        <v>5.815757461689078</v>
      </c>
      <c r="F129" s="170">
        <f t="shared" si="29"/>
        <v>0.9363277722378226</v>
      </c>
      <c r="G129" s="169">
        <f t="shared" si="25"/>
        <v>0.47173196856497235</v>
      </c>
      <c r="H129" s="169">
        <f t="shared" si="30"/>
        <v>0.8259290390721582</v>
      </c>
      <c r="I129" s="169">
        <f t="shared" si="31"/>
        <v>0.5711531454262851</v>
      </c>
      <c r="J129" s="171">
        <f t="shared" si="26"/>
        <v>28.146781214122043</v>
      </c>
      <c r="K129" s="167">
        <f t="shared" si="23"/>
        <v>1.07</v>
      </c>
    </row>
    <row r="130" spans="1:11" ht="12.75">
      <c r="A130" s="169">
        <v>1.08</v>
      </c>
      <c r="B130" s="171">
        <f t="shared" si="24"/>
        <v>2.92</v>
      </c>
      <c r="C130" s="169">
        <f t="shared" si="32"/>
        <v>2.2729716232280595</v>
      </c>
      <c r="D130" s="169">
        <f t="shared" si="27"/>
        <v>3.539265460515783</v>
      </c>
      <c r="E130" s="169">
        <f t="shared" si="28"/>
        <v>5.812237083743843</v>
      </c>
      <c r="F130" s="170">
        <f t="shared" si="29"/>
        <v>0.9351502544259626</v>
      </c>
      <c r="G130" s="169">
        <f t="shared" si="25"/>
        <v>0.47514891473488396</v>
      </c>
      <c r="H130" s="169">
        <f t="shared" si="30"/>
        <v>0.8250299483256233</v>
      </c>
      <c r="I130" s="169">
        <f t="shared" si="31"/>
        <v>0.5759171720968267</v>
      </c>
      <c r="J130" s="171">
        <f t="shared" si="26"/>
        <v>28.36904629327858</v>
      </c>
      <c r="K130" s="167">
        <f t="shared" si="23"/>
        <v>1.08</v>
      </c>
    </row>
    <row r="131" spans="1:11" ht="12.75">
      <c r="A131" s="169">
        <v>1.09</v>
      </c>
      <c r="B131" s="171">
        <f t="shared" si="24"/>
        <v>2.91</v>
      </c>
      <c r="C131" s="169">
        <f t="shared" si="32"/>
        <v>2.277740108089595</v>
      </c>
      <c r="D131" s="169">
        <f t="shared" si="27"/>
        <v>3.531019682754544</v>
      </c>
      <c r="E131" s="169">
        <f t="shared" si="28"/>
        <v>5.808759790844139</v>
      </c>
      <c r="F131" s="170">
        <f t="shared" si="29"/>
        <v>0.9339779473598684</v>
      </c>
      <c r="G131" s="169">
        <f t="shared" si="25"/>
        <v>0.4785444994926194</v>
      </c>
      <c r="H131" s="169">
        <f t="shared" si="30"/>
        <v>0.8241245479917327</v>
      </c>
      <c r="I131" s="169">
        <f t="shared" si="31"/>
        <v>0.5806701191691962</v>
      </c>
      <c r="J131" s="171">
        <f t="shared" si="26"/>
        <v>28.590384060790605</v>
      </c>
      <c r="K131" s="167">
        <f t="shared" si="23"/>
        <v>1.09</v>
      </c>
    </row>
    <row r="132" spans="1:11" ht="12.75">
      <c r="A132" s="169">
        <v>1.1</v>
      </c>
      <c r="B132" s="171">
        <f t="shared" si="24"/>
        <v>2.9</v>
      </c>
      <c r="C132" s="169">
        <f t="shared" si="32"/>
        <v>2.2825424421026654</v>
      </c>
      <c r="D132" s="169">
        <f t="shared" si="27"/>
        <v>3.5227829907617076</v>
      </c>
      <c r="E132" s="169">
        <f t="shared" si="28"/>
        <v>5.8053254328643735</v>
      </c>
      <c r="F132" s="170">
        <f t="shared" si="29"/>
        <v>0.932810842362608</v>
      </c>
      <c r="G132" s="169">
        <f t="shared" si="25"/>
        <v>0.48191874977215593</v>
      </c>
      <c r="H132" s="169">
        <f t="shared" si="30"/>
        <v>0.8232127859153062</v>
      </c>
      <c r="I132" s="169">
        <f t="shared" si="31"/>
        <v>0.5854121291815513</v>
      </c>
      <c r="J132" s="171">
        <f t="shared" si="26"/>
        <v>28.810793742973065</v>
      </c>
      <c r="K132" s="167">
        <f t="shared" si="23"/>
        <v>1.1</v>
      </c>
    </row>
    <row r="133" spans="1:11" ht="12.75">
      <c r="A133" s="169">
        <v>1.11</v>
      </c>
      <c r="B133" s="171">
        <f t="shared" si="24"/>
        <v>2.8899999999999997</v>
      </c>
      <c r="C133" s="169">
        <f t="shared" si="32"/>
        <v>2.287378412069153</v>
      </c>
      <c r="D133" s="169">
        <f t="shared" si="27"/>
        <v>3.5145554484173385</v>
      </c>
      <c r="E133" s="169">
        <f t="shared" si="28"/>
        <v>5.801933860486491</v>
      </c>
      <c r="F133" s="170">
        <f t="shared" si="29"/>
        <v>0.931648930890383</v>
      </c>
      <c r="G133" s="169">
        <f t="shared" si="25"/>
        <v>0.48527169537982073</v>
      </c>
      <c r="H133" s="169">
        <f t="shared" si="30"/>
        <v>0.8222946094936171</v>
      </c>
      <c r="I133" s="169">
        <f t="shared" si="31"/>
        <v>0.5901433498131031</v>
      </c>
      <c r="J133" s="171">
        <f t="shared" si="26"/>
        <v>29.03027468248716</v>
      </c>
      <c r="K133" s="167">
        <f t="shared" si="23"/>
        <v>1.11</v>
      </c>
    </row>
    <row r="134" spans="1:11" ht="12.75">
      <c r="A134" s="169">
        <v>1.12</v>
      </c>
      <c r="B134" s="171">
        <f t="shared" si="24"/>
        <v>2.88</v>
      </c>
      <c r="C134" s="169">
        <f t="shared" si="32"/>
        <v>2.2922478051031048</v>
      </c>
      <c r="D134" s="169">
        <f t="shared" si="27"/>
        <v>3.50633712012978</v>
      </c>
      <c r="E134" s="169">
        <f t="shared" si="28"/>
        <v>5.798584925232885</v>
      </c>
      <c r="F134" s="170">
        <f t="shared" si="29"/>
        <v>0.9304922045362665</v>
      </c>
      <c r="G134" s="169">
        <f t="shared" si="25"/>
        <v>0.4886033689318432</v>
      </c>
      <c r="H134" s="169">
        <f t="shared" si="30"/>
        <v>0.8213699656732957</v>
      </c>
      <c r="I134" s="169">
        <f t="shared" si="31"/>
        <v>0.5948639338563151</v>
      </c>
      <c r="J134" s="171">
        <f t="shared" si="26"/>
        <v>29.248826336546973</v>
      </c>
      <c r="K134" s="167">
        <f t="shared" si="23"/>
        <v>1.12</v>
      </c>
    </row>
    <row r="135" spans="1:11" ht="12.75">
      <c r="A135" s="169">
        <v>1.13</v>
      </c>
      <c r="B135" s="171">
        <f t="shared" si="24"/>
        <v>2.87</v>
      </c>
      <c r="C135" s="169">
        <f t="shared" si="32"/>
        <v>2.297150408658519</v>
      </c>
      <c r="D135" s="169">
        <f t="shared" si="27"/>
        <v>3.4981280708401745</v>
      </c>
      <c r="E135" s="169">
        <f t="shared" si="28"/>
        <v>5.795278479498693</v>
      </c>
      <c r="F135" s="170">
        <f t="shared" si="29"/>
        <v>0.9293406550338867</v>
      </c>
      <c r="G135" s="169">
        <f t="shared" si="25"/>
        <v>0.49191380579206084</v>
      </c>
      <c r="H135" s="169">
        <f t="shared" si="30"/>
        <v>0.8204388009472415</v>
      </c>
      <c r="I135" s="169">
        <f t="shared" si="31"/>
        <v>0.5995740391899059</v>
      </c>
      <c r="J135" s="171">
        <f t="shared" si="26"/>
        <v>29.466448275120086</v>
      </c>
      <c r="K135" s="167">
        <f t="shared" si="23"/>
        <v>1.13</v>
      </c>
    </row>
    <row r="136" spans="1:11" ht="12.75">
      <c r="A136" s="169">
        <v>1.14</v>
      </c>
      <c r="B136" s="171">
        <f t="shared" si="24"/>
        <v>2.8600000000000003</v>
      </c>
      <c r="C136" s="169">
        <f t="shared" si="32"/>
        <v>2.3020860105565126</v>
      </c>
      <c r="D136" s="169">
        <f t="shared" si="27"/>
        <v>3.4899283660270166</v>
      </c>
      <c r="E136" s="169">
        <f t="shared" si="28"/>
        <v>5.792014376583529</v>
      </c>
      <c r="F136" s="170">
        <f t="shared" si="29"/>
        <v>0.9281942742610545</v>
      </c>
      <c r="G136" s="169">
        <f t="shared" si="25"/>
        <v>0.49520304400981663</v>
      </c>
      <c r="H136" s="169">
        <f t="shared" si="30"/>
        <v>0.8195010613515441</v>
      </c>
      <c r="I136" s="169">
        <f t="shared" si="31"/>
        <v>0.6042738287527217</v>
      </c>
      <c r="J136" s="171">
        <f t="shared" si="26"/>
        <v>29.683140179123296</v>
      </c>
      <c r="K136" s="167">
        <f t="shared" si="23"/>
        <v>1.14</v>
      </c>
    </row>
    <row r="137" spans="1:11" ht="12.75">
      <c r="A137" s="169">
        <v>1.15</v>
      </c>
      <c r="B137" s="171">
        <f t="shared" si="24"/>
        <v>2.85</v>
      </c>
      <c r="C137" s="169">
        <f t="shared" si="32"/>
        <v>2.3070543990118653</v>
      </c>
      <c r="D137" s="169">
        <f t="shared" si="27"/>
        <v>3.481738071710737</v>
      </c>
      <c r="E137" s="169">
        <f t="shared" si="28"/>
        <v>5.788792470722602</v>
      </c>
      <c r="F137" s="170">
        <f t="shared" si="29"/>
        <v>0.927053054243334</v>
      </c>
      <c r="G137" s="169">
        <f t="shared" si="25"/>
        <v>0.49847112425808277</v>
      </c>
      <c r="H137" s="169">
        <f t="shared" si="30"/>
        <v>0.8185566924624129</v>
      </c>
      <c r="I137" s="169">
        <f t="shared" si="31"/>
        <v>0.6089634705185334</v>
      </c>
      <c r="J137" s="171">
        <f t="shared" si="26"/>
        <v>29.898901838614567</v>
      </c>
      <c r="K137" s="167">
        <f t="shared" si="23"/>
        <v>1.15</v>
      </c>
    </row>
    <row r="138" spans="1:11" ht="12.75">
      <c r="A138" s="169">
        <v>1.16</v>
      </c>
      <c r="B138" s="171">
        <f t="shared" si="24"/>
        <v>2.84</v>
      </c>
      <c r="C138" s="169">
        <f t="shared" si="32"/>
        <v>2.312055362658948</v>
      </c>
      <c r="D138" s="169">
        <f t="shared" si="27"/>
        <v>3.4735572544583166</v>
      </c>
      <c r="E138" s="169">
        <f t="shared" si="28"/>
        <v>5.785612617117264</v>
      </c>
      <c r="F138" s="170">
        <f t="shared" si="29"/>
        <v>0.9259169871575581</v>
      </c>
      <c r="G138" s="169">
        <f t="shared" si="25"/>
        <v>0.501718089771846</v>
      </c>
      <c r="H138" s="169">
        <f t="shared" si="30"/>
        <v>0.8176056393931193</v>
      </c>
      <c r="I138" s="169">
        <f t="shared" si="31"/>
        <v>0.6136431374718185</v>
      </c>
      <c r="J138" s="171">
        <f t="shared" si="26"/>
        <v>30.113733150982437</v>
      </c>
      <c r="K138" s="167">
        <f t="shared" si="23"/>
        <v>1.16</v>
      </c>
    </row>
    <row r="139" spans="1:11" ht="12.75">
      <c r="A139" s="169">
        <v>1.17</v>
      </c>
      <c r="B139" s="171">
        <f t="shared" si="24"/>
        <v>2.83</v>
      </c>
      <c r="C139" s="169">
        <f t="shared" si="32"/>
        <v>2.317088690577035</v>
      </c>
      <c r="D139" s="169">
        <f t="shared" si="27"/>
        <v>3.465385981387932</v>
      </c>
      <c r="E139" s="169">
        <f t="shared" si="28"/>
        <v>5.782474671964968</v>
      </c>
      <c r="F139" s="170">
        <f t="shared" si="29"/>
        <v>0.92478606533529</v>
      </c>
      <c r="G139" s="169">
        <f t="shared" si="25"/>
        <v>0.5049439862867872</v>
      </c>
      <c r="H139" s="169">
        <f t="shared" si="30"/>
        <v>0.8166478467909506</v>
      </c>
      <c r="I139" s="169">
        <f t="shared" si="31"/>
        <v>0.618313007584584</v>
      </c>
      <c r="J139" s="171">
        <f t="shared" si="26"/>
        <v>30.327634119133865</v>
      </c>
      <c r="K139" s="167">
        <f t="shared" si="23"/>
        <v>1.17</v>
      </c>
    </row>
    <row r="140" spans="1:11" ht="12.75">
      <c r="A140" s="169">
        <v>1.18</v>
      </c>
      <c r="B140" s="171">
        <f t="shared" si="24"/>
        <v>2.8200000000000003</v>
      </c>
      <c r="C140" s="169">
        <f t="shared" si="32"/>
        <v>2.3221541723150083</v>
      </c>
      <c r="D140" s="169">
        <f t="shared" si="27"/>
        <v>3.4572243201736277</v>
      </c>
      <c r="E140" s="169">
        <f t="shared" si="28"/>
        <v>5.779378492488636</v>
      </c>
      <c r="F140" s="170">
        <f t="shared" si="29"/>
        <v>0.9236602812662263</v>
      </c>
      <c r="G140" s="169">
        <f t="shared" si="25"/>
        <v>0.5081488619782859</v>
      </c>
      <c r="H140" s="169">
        <f t="shared" si="30"/>
        <v>0.815683258834178</v>
      </c>
      <c r="I140" s="169">
        <f t="shared" si="31"/>
        <v>0.6229732637942843</v>
      </c>
      <c r="J140" s="171">
        <f t="shared" si="26"/>
        <v>30.540604849681493</v>
      </c>
      <c r="K140" s="167">
        <f t="shared" si="23"/>
        <v>1.18</v>
      </c>
    </row>
    <row r="141" spans="1:11" ht="12.75">
      <c r="A141" s="169">
        <v>1.19</v>
      </c>
      <c r="B141" s="171">
        <f t="shared" si="24"/>
        <v>2.81</v>
      </c>
      <c r="C141" s="169">
        <f t="shared" si="32"/>
        <v>2.327251597915447</v>
      </c>
      <c r="D141" s="169">
        <f t="shared" si="27"/>
        <v>3.4490723390500237</v>
      </c>
      <c r="E141" s="169">
        <f t="shared" si="28"/>
        <v>5.77632393696547</v>
      </c>
      <c r="F141" s="170">
        <f t="shared" si="29"/>
        <v>0.9225396276015494</v>
      </c>
      <c r="G141" s="169">
        <f t="shared" si="25"/>
        <v>0.511332767400783</v>
      </c>
      <c r="H141" s="169">
        <f t="shared" si="30"/>
        <v>0.8147118192290386</v>
      </c>
      <c r="I141" s="169">
        <f t="shared" si="31"/>
        <v>0.627624093982897</v>
      </c>
      <c r="J141" s="171">
        <f t="shared" si="26"/>
        <v>30.752645551131625</v>
      </c>
      <c r="K141" s="167">
        <f t="shared" si="23"/>
        <v>1.19</v>
      </c>
    </row>
    <row r="142" spans="1:11" ht="12.75">
      <c r="A142" s="169">
        <v>1.2</v>
      </c>
      <c r="B142" s="171">
        <f t="shared" si="24"/>
        <v>2.8</v>
      </c>
      <c r="C142" s="169">
        <f t="shared" si="32"/>
        <v>2.33238075793812</v>
      </c>
      <c r="D142" s="169">
        <f t="shared" si="27"/>
        <v>3.4409301068170506</v>
      </c>
      <c r="E142" s="169">
        <f t="shared" si="28"/>
        <v>5.773310864755171</v>
      </c>
      <c r="F142" s="170">
        <f t="shared" si="29"/>
        <v>0.9214240971572221</v>
      </c>
      <c r="G142" s="169">
        <f t="shared" si="25"/>
        <v>0.5144957554275266</v>
      </c>
      <c r="H142" s="169">
        <f t="shared" si="30"/>
        <v>0.8137334712067349</v>
      </c>
      <c r="I142" s="169">
        <f t="shared" si="31"/>
        <v>0.6322656909571994</v>
      </c>
      <c r="J142" s="171">
        <f t="shared" si="26"/>
        <v>30.96375653207353</v>
      </c>
      <c r="K142" s="167">
        <f t="shared" si="23"/>
        <v>1.2</v>
      </c>
    </row>
    <row r="143" spans="1:11" ht="12.75">
      <c r="A143" s="169">
        <v>1.21</v>
      </c>
      <c r="B143" s="171">
        <f t="shared" si="24"/>
        <v>2.79</v>
      </c>
      <c r="C143" s="169">
        <f t="shared" si="32"/>
        <v>2.3375414434828743</v>
      </c>
      <c r="D143" s="169">
        <f t="shared" si="27"/>
        <v>3.4327976928447153</v>
      </c>
      <c r="E143" s="169">
        <f t="shared" si="28"/>
        <v>5.770339136327589</v>
      </c>
      <c r="F143" s="170">
        <f t="shared" si="29"/>
        <v>0.9203136829172305</v>
      </c>
      <c r="G143" s="169">
        <f t="shared" si="25"/>
        <v>0.5176378811907318</v>
      </c>
      <c r="H143" s="169">
        <f t="shared" si="30"/>
        <v>0.8127481575204518</v>
      </c>
      <c r="I143" s="169">
        <f t="shared" si="31"/>
        <v>0.6368982524303122</v>
      </c>
      <c r="J143" s="171">
        <f t="shared" si="26"/>
        <v>31.173938199371257</v>
      </c>
      <c r="K143" s="167">
        <f t="shared" si="23"/>
        <v>1.21</v>
      </c>
    </row>
    <row r="144" spans="1:11" ht="12.75">
      <c r="A144" s="169">
        <v>1.22</v>
      </c>
      <c r="B144" s="171">
        <f t="shared" si="24"/>
        <v>2.7800000000000002</v>
      </c>
      <c r="C144" s="169">
        <f t="shared" si="32"/>
        <v>2.3427334462119247</v>
      </c>
      <c r="D144" s="169">
        <f t="shared" si="27"/>
        <v>3.424675167077894</v>
      </c>
      <c r="E144" s="169">
        <f t="shared" si="28"/>
        <v>5.767408613289819</v>
      </c>
      <c r="F144" s="170">
        <f t="shared" si="29"/>
        <v>0.9192083780367712</v>
      </c>
      <c r="G144" s="169">
        <f t="shared" si="25"/>
        <v>0.5207592020221827</v>
      </c>
      <c r="H144" s="169">
        <f t="shared" si="30"/>
        <v>0.8117558204423916</v>
      </c>
      <c r="I144" s="169">
        <f t="shared" si="31"/>
        <v>0.6415219810045573</v>
      </c>
      <c r="J144" s="171">
        <f t="shared" si="26"/>
        <v>31.383191056359035</v>
      </c>
      <c r="K144" s="167">
        <f t="shared" si="23"/>
        <v>1.22</v>
      </c>
    </row>
    <row r="145" spans="1:11" ht="12.75">
      <c r="A145" s="169">
        <v>1.23</v>
      </c>
      <c r="B145" s="171">
        <f t="shared" si="24"/>
        <v>2.77</v>
      </c>
      <c r="C145" s="169">
        <f t="shared" si="32"/>
        <v>2.3479565583715556</v>
      </c>
      <c r="D145" s="169">
        <f t="shared" si="27"/>
        <v>3.4165626000411584</v>
      </c>
      <c r="E145" s="169">
        <f t="shared" si="28"/>
        <v>5.764519158412714</v>
      </c>
      <c r="F145" s="170">
        <f t="shared" si="29"/>
        <v>0.9181081758453873</v>
      </c>
      <c r="G145" s="169">
        <f t="shared" si="25"/>
        <v>0.5238597773942958</v>
      </c>
      <c r="H145" s="169">
        <f t="shared" si="30"/>
        <v>0.8107564017608314</v>
      </c>
      <c r="I145" s="169">
        <f t="shared" si="31"/>
        <v>0.6461370841556814</v>
      </c>
      <c r="J145" s="171">
        <f t="shared" si="26"/>
        <v>31.591515701040684</v>
      </c>
      <c r="K145" s="167">
        <f t="shared" si="23"/>
        <v>1.23</v>
      </c>
    </row>
    <row r="146" spans="1:11" ht="12.75">
      <c r="A146" s="169">
        <v>1.24</v>
      </c>
      <c r="B146" s="171">
        <f t="shared" si="24"/>
        <v>2.76</v>
      </c>
      <c r="C146" s="169">
        <f t="shared" si="32"/>
        <v>2.3532105728132366</v>
      </c>
      <c r="D146" s="169">
        <f t="shared" si="27"/>
        <v>3.4084600628436297</v>
      </c>
      <c r="E146" s="169">
        <f t="shared" si="28"/>
        <v>5.761670635656866</v>
      </c>
      <c r="F146" s="170">
        <f t="shared" si="29"/>
        <v>0.9170130698500496</v>
      </c>
      <c r="G146" s="169">
        <f t="shared" si="25"/>
        <v>0.5269396688616752</v>
      </c>
      <c r="H146" s="169">
        <f t="shared" si="30"/>
        <v>0.8097498427772016</v>
      </c>
      <c r="I146" s="169">
        <f t="shared" si="31"/>
        <v>0.6507437742185025</v>
      </c>
      <c r="J146" s="171">
        <f t="shared" si="26"/>
        <v>31.79891282429442</v>
      </c>
      <c r="K146" s="167">
        <f t="shared" si="23"/>
        <v>1.24</v>
      </c>
    </row>
    <row r="147" spans="1:11" ht="12.75">
      <c r="A147" s="169">
        <v>1.25</v>
      </c>
      <c r="B147" s="171">
        <f t="shared" si="24"/>
        <v>2.75</v>
      </c>
      <c r="C147" s="169">
        <f t="shared" si="32"/>
        <v>2.358495283014151</v>
      </c>
      <c r="D147" s="169">
        <f t="shared" si="27"/>
        <v>3.400367627183861</v>
      </c>
      <c r="E147" s="169">
        <f t="shared" si="28"/>
        <v>5.758862910198012</v>
      </c>
      <c r="F147" s="170">
        <f t="shared" si="29"/>
        <v>0.9159230537381873</v>
      </c>
      <c r="G147" s="169">
        <f t="shared" si="25"/>
        <v>0.52999894000318</v>
      </c>
      <c r="H147" s="169">
        <f t="shared" si="30"/>
        <v>0.8087360843031884</v>
      </c>
      <c r="I147" s="169">
        <f t="shared" si="31"/>
        <v>0.6553422683740272</v>
      </c>
      <c r="J147" s="171">
        <f t="shared" si="26"/>
        <v>32.0053832080835</v>
      </c>
      <c r="K147" s="167">
        <f t="shared" si="23"/>
        <v>1.25</v>
      </c>
    </row>
    <row r="148" spans="1:11" ht="12.75">
      <c r="A148" s="169">
        <v>1.26</v>
      </c>
      <c r="B148" s="171">
        <f t="shared" si="24"/>
        <v>2.74</v>
      </c>
      <c r="C148" s="169">
        <f t="shared" si="32"/>
        <v>2.363810483097154</v>
      </c>
      <c r="D148" s="169">
        <f t="shared" si="27"/>
        <v>3.3922853653547484</v>
      </c>
      <c r="E148" s="169">
        <f t="shared" si="28"/>
        <v>5.756095848451903</v>
      </c>
      <c r="F148" s="170">
        <f t="shared" si="29"/>
        <v>0.9148381213806651</v>
      </c>
      <c r="G148" s="169">
        <f t="shared" si="25"/>
        <v>0.5330376563645239</v>
      </c>
      <c r="H148" s="169">
        <f t="shared" si="30"/>
        <v>0.807715066657862</v>
      </c>
      <c r="I148" s="169">
        <f t="shared" si="31"/>
        <v>0.6599327886380905</v>
      </c>
      <c r="J148" s="171">
        <f t="shared" si="26"/>
        <v>32.21092772367375</v>
      </c>
      <c r="K148" s="167">
        <f t="shared" si="23"/>
        <v>1.26</v>
      </c>
    </row>
    <row r="149" spans="1:11" ht="12.75">
      <c r="A149" s="169">
        <v>1.27</v>
      </c>
      <c r="B149" s="171">
        <f t="shared" si="24"/>
        <v>2.73</v>
      </c>
      <c r="C149" s="169">
        <f t="shared" si="32"/>
        <v>2.369155967850154</v>
      </c>
      <c r="D149" s="169">
        <f t="shared" si="27"/>
        <v>3.3842133502484737</v>
      </c>
      <c r="E149" s="169">
        <f t="shared" si="28"/>
        <v>5.753369318098628</v>
      </c>
      <c r="F149" s="170">
        <f t="shared" si="29"/>
        <v>0.9137582668347102</v>
      </c>
      <c r="G149" s="169">
        <f t="shared" si="25"/>
        <v>0.5360558854014317</v>
      </c>
      <c r="H149" s="169">
        <f t="shared" si="30"/>
        <v>0.8066867296648302</v>
      </c>
      <c r="I149" s="169">
        <f t="shared" si="31"/>
        <v>0.6645155618515718</v>
      </c>
      <c r="J149" s="171">
        <f t="shared" si="26"/>
        <v>32.415547329858676</v>
      </c>
      <c r="K149" s="167">
        <f t="shared" si="23"/>
        <v>1.27</v>
      </c>
    </row>
    <row r="150" spans="1:11" ht="12.75">
      <c r="A150" s="169">
        <v>1.28</v>
      </c>
      <c r="B150" s="171">
        <f t="shared" si="24"/>
        <v>2.7199999999999998</v>
      </c>
      <c r="C150" s="169">
        <f t="shared" si="32"/>
        <v>2.374531532744933</v>
      </c>
      <c r="D150" s="169">
        <f t="shared" si="27"/>
        <v>3.3761516553614705</v>
      </c>
      <c r="E150" s="169">
        <f t="shared" si="28"/>
        <v>5.750683188106404</v>
      </c>
      <c r="F150" s="170">
        <f t="shared" si="29"/>
        <v>0.9126834843467875</v>
      </c>
      <c r="G150" s="169">
        <f t="shared" si="25"/>
        <v>0.5390536964233673</v>
      </c>
      <c r="H150" s="169">
        <f t="shared" si="30"/>
        <v>0.8056510126494245</v>
      </c>
      <c r="I150" s="169">
        <f t="shared" si="31"/>
        <v>0.6690908196722322</v>
      </c>
      <c r="J150" s="171">
        <f t="shared" si="26"/>
        <v>32.61924307119283</v>
      </c>
      <c r="K150" s="167">
        <f aca="true" t="shared" si="33" ref="K150:K213">A150</f>
        <v>1.28</v>
      </c>
    </row>
    <row r="151" spans="1:11" ht="12.75">
      <c r="A151" s="169">
        <v>1.29</v>
      </c>
      <c r="B151" s="171">
        <f aca="true" t="shared" si="34" ref="B151:B214">4-A151</f>
        <v>2.71</v>
      </c>
      <c r="C151" s="169">
        <f t="shared" si="32"/>
        <v>2.379936973955403</v>
      </c>
      <c r="D151" s="169">
        <f t="shared" si="27"/>
        <v>3.3681003547994233</v>
      </c>
      <c r="E151" s="169">
        <f t="shared" si="28"/>
        <v>5.748037328754826</v>
      </c>
      <c r="F151" s="170">
        <f t="shared" si="29"/>
        <v>0.9116137683554248</v>
      </c>
      <c r="G151" s="169">
        <f aca="true" t="shared" si="35" ref="G151:G214">A151/C151</f>
        <v>0.5420311605378559</v>
      </c>
      <c r="H151" s="169">
        <f t="shared" si="30"/>
        <v>0.8046078544359127</v>
      </c>
      <c r="I151" s="169">
        <f t="shared" si="31"/>
        <v>0.6736587985682272</v>
      </c>
      <c r="J151" s="171">
        <f aca="true" t="shared" si="36" ref="J151:J214">ASIN(G151)/PI()*180</f>
        <v>32.82201607623424</v>
      </c>
      <c r="K151" s="167">
        <f t="shared" si="33"/>
        <v>1.29</v>
      </c>
    </row>
    <row r="152" spans="1:11" ht="12.75">
      <c r="A152" s="169">
        <v>1.3</v>
      </c>
      <c r="B152" s="171">
        <f t="shared" si="34"/>
        <v>2.7</v>
      </c>
      <c r="C152" s="169">
        <f t="shared" si="32"/>
        <v>2.3853720883753127</v>
      </c>
      <c r="D152" s="169">
        <f t="shared" si="27"/>
        <v>3.3600595232822887</v>
      </c>
      <c r="E152" s="169">
        <f t="shared" si="28"/>
        <v>5.745431611657601</v>
      </c>
      <c r="F152" s="170">
        <f t="shared" si="29"/>
        <v>0.910549113493989</v>
      </c>
      <c r="G152" s="169">
        <f t="shared" si="35"/>
        <v>0.5449883505954141</v>
      </c>
      <c r="H152" s="169">
        <f t="shared" si="30"/>
        <v>0.8035571933447457</v>
      </c>
      <c r="I152" s="169">
        <f t="shared" si="31"/>
        <v>0.6782197398133436</v>
      </c>
      <c r="J152" s="171">
        <f t="shared" si="36"/>
        <v>33.02386755579665</v>
      </c>
      <c r="K152" s="167">
        <f t="shared" si="33"/>
        <v>1.3</v>
      </c>
    </row>
    <row r="153" spans="1:11" ht="12.75">
      <c r="A153" s="169">
        <v>1.31</v>
      </c>
      <c r="B153" s="171">
        <f t="shared" si="34"/>
        <v>2.69</v>
      </c>
      <c r="C153" s="169">
        <f t="shared" si="32"/>
        <v>2.390836673635403</v>
      </c>
      <c r="D153" s="169">
        <f t="shared" si="27"/>
        <v>3.3520292361493507</v>
      </c>
      <c r="E153" s="169">
        <f t="shared" si="28"/>
        <v>5.742865909784754</v>
      </c>
      <c r="F153" s="170">
        <f t="shared" si="29"/>
        <v>0.9094895145934105</v>
      </c>
      <c r="G153" s="169">
        <f t="shared" si="35"/>
        <v>0.5479253411351058</v>
      </c>
      <c r="H153" s="169">
        <f t="shared" si="30"/>
        <v>0.8024989671898394</v>
      </c>
      <c r="I153" s="169">
        <f t="shared" si="31"/>
        <v>0.6827738894840079</v>
      </c>
      <c r="J153" s="171">
        <f t="shared" si="36"/>
        <v>33.22479880121194</v>
      </c>
      <c r="K153" s="167">
        <f t="shared" si="33"/>
        <v>1.31</v>
      </c>
    </row>
    <row r="154" spans="1:11" ht="12.75">
      <c r="A154" s="169">
        <v>1.32</v>
      </c>
      <c r="B154" s="171">
        <f t="shared" si="34"/>
        <v>2.6799999999999997</v>
      </c>
      <c r="C154" s="169">
        <f t="shared" si="32"/>
        <v>2.3963305281200253</v>
      </c>
      <c r="D154" s="169">
        <f t="shared" si="27"/>
        <v>3.344009569364298</v>
      </c>
      <c r="E154" s="169">
        <f t="shared" si="28"/>
        <v>5.7403400974843235</v>
      </c>
      <c r="F154" s="170">
        <f t="shared" si="29"/>
        <v>0.9084349666848621</v>
      </c>
      <c r="G154" s="169">
        <f t="shared" si="35"/>
        <v>0.5508422083307387</v>
      </c>
      <c r="H154" s="169">
        <f t="shared" si="30"/>
        <v>0.8014331132758906</v>
      </c>
      <c r="I154" s="169">
        <f t="shared" si="31"/>
        <v>0.6873214984581167</v>
      </c>
      <c r="J154" s="171">
        <f t="shared" si="36"/>
        <v>33.42481118260381</v>
      </c>
      <c r="K154" s="167">
        <f t="shared" si="33"/>
        <v>1.32</v>
      </c>
    </row>
    <row r="155" spans="1:11" ht="12.75">
      <c r="A155" s="169">
        <v>1.33</v>
      </c>
      <c r="B155" s="171">
        <f t="shared" si="34"/>
        <v>2.67</v>
      </c>
      <c r="C155" s="169">
        <f t="shared" si="32"/>
        <v>2.4018534509832192</v>
      </c>
      <c r="D155" s="169">
        <f t="shared" si="27"/>
        <v>3.3360005995203297</v>
      </c>
      <c r="E155" s="169">
        <f t="shared" si="28"/>
        <v>5.7378540505035485</v>
      </c>
      <c r="F155" s="170">
        <f t="shared" si="29"/>
        <v>0.9073854650023878</v>
      </c>
      <c r="G155" s="169">
        <f t="shared" si="35"/>
        <v>0.5537390299377146</v>
      </c>
      <c r="H155" s="169">
        <f t="shared" si="30"/>
        <v>0.8003595683957337</v>
      </c>
      <c r="I155" s="169">
        <f t="shared" si="31"/>
        <v>0.6918628224157385</v>
      </c>
      <c r="J155" s="171">
        <f t="shared" si="36"/>
        <v>33.62390614717284</v>
      </c>
      <c r="K155" s="167">
        <f t="shared" si="33"/>
        <v>1.33</v>
      </c>
    </row>
    <row r="156" spans="1:11" ht="12.75">
      <c r="A156" s="169">
        <v>1.34</v>
      </c>
      <c r="B156" s="171">
        <f t="shared" si="34"/>
        <v>2.66</v>
      </c>
      <c r="C156" s="169">
        <f t="shared" si="32"/>
        <v>2.4074052421642684</v>
      </c>
      <c r="D156" s="169">
        <f t="shared" si="27"/>
        <v>3.328002403845286</v>
      </c>
      <c r="E156" s="169">
        <f t="shared" si="28"/>
        <v>5.735407646009554</v>
      </c>
      <c r="F156" s="170">
        <f t="shared" si="29"/>
        <v>0.9063410049854841</v>
      </c>
      <c r="G156" s="169">
        <f t="shared" si="35"/>
        <v>0.556615885240548</v>
      </c>
      <c r="H156" s="169">
        <f t="shared" si="30"/>
        <v>0.7992782688277349</v>
      </c>
      <c r="I156" s="169">
        <f t="shared" si="31"/>
        <v>0.696398121841735</v>
      </c>
      <c r="J156" s="171">
        <f t="shared" si="36"/>
        <v>33.82208521749396</v>
      </c>
      <c r="K156" s="167">
        <f t="shared" si="33"/>
        <v>1.34</v>
      </c>
    </row>
    <row r="157" spans="1:11" ht="12.75">
      <c r="A157" s="169">
        <v>1.35</v>
      </c>
      <c r="B157" s="171">
        <f t="shared" si="34"/>
        <v>2.65</v>
      </c>
      <c r="C157" s="169">
        <f t="shared" si="32"/>
        <v>2.4129857024027306</v>
      </c>
      <c r="D157" s="169">
        <f t="shared" si="27"/>
        <v>3.320015060206806</v>
      </c>
      <c r="E157" s="169">
        <f t="shared" si="28"/>
        <v>5.733000762609537</v>
      </c>
      <c r="F157" s="170">
        <f t="shared" si="29"/>
        <v>0.9053015822816342</v>
      </c>
      <c r="G157" s="169">
        <f t="shared" si="35"/>
        <v>0.5594728550010626</v>
      </c>
      <c r="H157" s="169">
        <f t="shared" si="30"/>
        <v>0.7981891503332306</v>
      </c>
      <c r="I157" s="169">
        <f t="shared" si="31"/>
        <v>0.7009276620303496</v>
      </c>
      <c r="J157" s="171">
        <f t="shared" si="36"/>
        <v>34.019349989826466</v>
      </c>
      <c r="K157" s="167">
        <f t="shared" si="33"/>
        <v>1.35</v>
      </c>
    </row>
    <row r="158" spans="1:11" ht="12.75">
      <c r="A158" s="169">
        <v>1.36</v>
      </c>
      <c r="B158" s="171">
        <f t="shared" si="34"/>
        <v>2.6399999999999997</v>
      </c>
      <c r="C158" s="169">
        <f t="shared" si="32"/>
        <v>2.418594633252956</v>
      </c>
      <c r="D158" s="169">
        <f t="shared" si="27"/>
        <v>3.312038647117512</v>
      </c>
      <c r="E158" s="169">
        <f t="shared" si="28"/>
        <v>5.730633280370467</v>
      </c>
      <c r="F158" s="170">
        <f t="shared" si="29"/>
        <v>0.904267192748798</v>
      </c>
      <c r="G158" s="169">
        <f t="shared" si="35"/>
        <v>0.5623100214072791</v>
      </c>
      <c r="H158" s="169">
        <f t="shared" si="30"/>
        <v>0.7970921481540103</v>
      </c>
      <c r="I158" s="169">
        <f t="shared" si="31"/>
        <v>0.7054517130918122</v>
      </c>
      <c r="J158" s="171">
        <f t="shared" si="36"/>
        <v>34.21570213243741</v>
      </c>
      <c r="K158" s="167">
        <f t="shared" si="33"/>
        <v>1.36</v>
      </c>
    </row>
    <row r="159" spans="1:11" ht="12.75">
      <c r="A159" s="169">
        <v>1.37</v>
      </c>
      <c r="B159" s="171">
        <f t="shared" si="34"/>
        <v>2.63</v>
      </c>
      <c r="C159" s="169">
        <f t="shared" si="32"/>
        <v>2.424231837098094</v>
      </c>
      <c r="D159" s="169">
        <f t="shared" si="27"/>
        <v>3.3040732437402167</v>
      </c>
      <c r="E159" s="169">
        <f t="shared" si="28"/>
        <v>5.728305080838311</v>
      </c>
      <c r="F159" s="170">
        <f t="shared" si="29"/>
        <v>0.9032378324578527</v>
      </c>
      <c r="G159" s="169">
        <f t="shared" si="35"/>
        <v>0.5651274680230034</v>
      </c>
      <c r="H159" s="169">
        <f t="shared" si="30"/>
        <v>0.7959871970098445</v>
      </c>
      <c r="I159" s="169">
        <f t="shared" si="31"/>
        <v>0.7099705499610116</v>
      </c>
      <c r="J159" s="171">
        <f t="shared" si="36"/>
        <v>34.411143383938715</v>
      </c>
      <c r="K159" s="167">
        <f t="shared" si="33"/>
        <v>1.37</v>
      </c>
    </row>
    <row r="160" spans="1:11" ht="12.75">
      <c r="A160" s="169">
        <v>1.38</v>
      </c>
      <c r="B160" s="171">
        <f t="shared" si="34"/>
        <v>2.62</v>
      </c>
      <c r="C160" s="169">
        <f t="shared" si="32"/>
        <v>2.4298971171636055</v>
      </c>
      <c r="D160" s="169">
        <f t="shared" si="27"/>
        <v>3.2961189298931552</v>
      </c>
      <c r="E160" s="169">
        <f t="shared" si="28"/>
        <v>5.726016047056761</v>
      </c>
      <c r="F160" s="170">
        <f t="shared" si="29"/>
        <v>0.9022134976949916</v>
      </c>
      <c r="G160" s="169">
        <f t="shared" si="35"/>
        <v>0.5679252797381232</v>
      </c>
      <c r="H160" s="169">
        <f t="shared" si="30"/>
        <v>0.7948742310960631</v>
      </c>
      <c r="I160" s="169">
        <f t="shared" si="31"/>
        <v>0.71448445240828</v>
      </c>
      <c r="J160" s="171">
        <f t="shared" si="36"/>
        <v>34.60567555163856</v>
      </c>
      <c r="K160" s="167">
        <f t="shared" si="33"/>
        <v>1.38</v>
      </c>
    </row>
    <row r="161" spans="1:11" ht="12.75">
      <c r="A161" s="169">
        <v>1.39</v>
      </c>
      <c r="B161" s="171">
        <f t="shared" si="34"/>
        <v>2.6100000000000003</v>
      </c>
      <c r="C161" s="169">
        <f t="shared" si="32"/>
        <v>2.4355902775302747</v>
      </c>
      <c r="D161" s="169">
        <f t="shared" si="27"/>
        <v>3.2881757860552407</v>
      </c>
      <c r="E161" s="169">
        <f t="shared" si="28"/>
        <v>5.723766063585515</v>
      </c>
      <c r="F161" s="170">
        <f t="shared" si="29"/>
        <v>0.9011941849640757</v>
      </c>
      <c r="G161" s="169">
        <f t="shared" si="35"/>
        <v>0.570703542719624</v>
      </c>
      <c r="H161" s="169">
        <f t="shared" si="30"/>
        <v>0.7937531840811849</v>
      </c>
      <c r="I161" s="169">
        <f t="shared" si="31"/>
        <v>0.718993705052341</v>
      </c>
      <c r="J161" s="171">
        <f t="shared" si="36"/>
        <v>34.799300509907305</v>
      </c>
      <c r="K161" s="167">
        <f t="shared" si="33"/>
        <v>1.39</v>
      </c>
    </row>
    <row r="162" spans="1:11" ht="12.75">
      <c r="A162" s="169">
        <v>1.4</v>
      </c>
      <c r="B162" s="171">
        <f t="shared" si="34"/>
        <v>2.6</v>
      </c>
      <c r="C162" s="169">
        <f t="shared" si="32"/>
        <v>2.4413111231467406</v>
      </c>
      <c r="D162" s="169">
        <f t="shared" si="27"/>
        <v>3.2802438933713454</v>
      </c>
      <c r="E162" s="169">
        <f t="shared" si="28"/>
        <v>5.721555016518086</v>
      </c>
      <c r="F162" s="170">
        <f t="shared" si="29"/>
        <v>0.9001798909889431</v>
      </c>
      <c r="G162" s="169">
        <f t="shared" si="35"/>
        <v>0.5734623443633283</v>
      </c>
      <c r="H162" s="169">
        <f t="shared" si="30"/>
        <v>0.7926239891046001</v>
      </c>
      <c r="I162" s="169">
        <f t="shared" si="31"/>
        <v>0.7234985973754704</v>
      </c>
      <c r="J162" s="171">
        <f t="shared" si="36"/>
        <v>34.99202019855867</v>
      </c>
      <c r="K162" s="167">
        <f t="shared" si="33"/>
        <v>1.4</v>
      </c>
    </row>
    <row r="163" spans="1:11" ht="12.75">
      <c r="A163" s="169">
        <v>1.41</v>
      </c>
      <c r="B163" s="171">
        <f t="shared" si="34"/>
        <v>2.59</v>
      </c>
      <c r="C163" s="169">
        <f t="shared" si="32"/>
        <v>2.447059459841546</v>
      </c>
      <c r="D163" s="169">
        <f t="shared" si="27"/>
        <v>3.2723233336576016</v>
      </c>
      <c r="E163" s="169">
        <f t="shared" si="28"/>
        <v>5.719382793499148</v>
      </c>
      <c r="F163" s="170">
        <f t="shared" si="29"/>
        <v>0.899170612715675</v>
      </c>
      <c r="G163" s="169">
        <f t="shared" si="35"/>
        <v>0.5762017732463687</v>
      </c>
      <c r="H163" s="169">
        <f t="shared" si="30"/>
        <v>0.79148657877431</v>
      </c>
      <c r="I163" s="169">
        <f t="shared" si="31"/>
        <v>0.7279994237409184</v>
      </c>
      <c r="J163" s="171">
        <f t="shared" si="36"/>
        <v>35.183836621246265</v>
      </c>
      <c r="K163" s="167">
        <f t="shared" si="33"/>
        <v>1.41</v>
      </c>
    </row>
    <row r="164" spans="1:11" ht="12.75">
      <c r="A164" s="169">
        <v>1.42</v>
      </c>
      <c r="B164" s="171">
        <f t="shared" si="34"/>
        <v>2.58</v>
      </c>
      <c r="C164" s="169">
        <f t="shared" si="32"/>
        <v>2.452835094334717</v>
      </c>
      <c r="D164" s="169">
        <f t="shared" si="27"/>
        <v>3.2644141894067307</v>
      </c>
      <c r="E164" s="169">
        <f t="shared" si="28"/>
        <v>5.717249283741447</v>
      </c>
      <c r="F164" s="170">
        <f t="shared" si="29"/>
        <v>0.8981663473148178</v>
      </c>
      <c r="G164" s="169">
        <f t="shared" si="35"/>
        <v>0.5789219190803966</v>
      </c>
      <c r="H164" s="169">
        <f t="shared" si="30"/>
        <v>0.7903408851647239</v>
      </c>
      <c r="I164" s="169">
        <f t="shared" si="31"/>
        <v>0.7324964834126441</v>
      </c>
      <c r="J164" s="171">
        <f t="shared" si="36"/>
        <v>35.374751843876076</v>
      </c>
      <c r="K164" s="167">
        <f t="shared" si="33"/>
        <v>1.42</v>
      </c>
    </row>
    <row r="165" spans="1:11" ht="12.75">
      <c r="A165" s="169">
        <v>1.43</v>
      </c>
      <c r="B165" s="171">
        <f t="shared" si="34"/>
        <v>2.5700000000000003</v>
      </c>
      <c r="C165" s="169">
        <f t="shared" si="32"/>
        <v>2.4586378342488753</v>
      </c>
      <c r="D165" s="169">
        <f t="shared" si="27"/>
        <v>3.256516543793383</v>
      </c>
      <c r="E165" s="169">
        <f t="shared" si="28"/>
        <v>5.715154378042259</v>
      </c>
      <c r="F165" s="170">
        <f t="shared" si="29"/>
        <v>0.8971670921835642</v>
      </c>
      <c r="G165" s="169">
        <f t="shared" si="35"/>
        <v>0.5816228726655348</v>
      </c>
      <c r="H165" s="169">
        <f t="shared" si="30"/>
        <v>0.7891868398145192</v>
      </c>
      <c r="I165" s="169">
        <f t="shared" si="31"/>
        <v>0.7369900805774109</v>
      </c>
      <c r="J165" s="171">
        <f t="shared" si="36"/>
        <v>35.56476799303517</v>
      </c>
      <c r="K165" s="167">
        <f t="shared" si="33"/>
        <v>1.43</v>
      </c>
    </row>
    <row r="166" spans="1:11" ht="12.75">
      <c r="A166" s="169">
        <v>1.44</v>
      </c>
      <c r="B166" s="171">
        <f t="shared" si="34"/>
        <v>2.56</v>
      </c>
      <c r="C166" s="169">
        <f t="shared" si="32"/>
        <v>2.4644674881198982</v>
      </c>
      <c r="D166" s="169">
        <f t="shared" si="27"/>
        <v>3.2486304806795125</v>
      </c>
      <c r="E166" s="169">
        <f t="shared" si="28"/>
        <v>5.713097968799411</v>
      </c>
      <c r="F166" s="170">
        <f t="shared" si="29"/>
        <v>0.8961728449478923</v>
      </c>
      <c r="G166" s="169">
        <f t="shared" si="35"/>
        <v>0.5843047258450759</v>
      </c>
      <c r="H166" s="169">
        <f t="shared" si="30"/>
        <v>0.7880243737245634</v>
      </c>
      <c r="I166" s="169">
        <f t="shared" si="31"/>
        <v>0.7414805243692967</v>
      </c>
      <c r="J166" s="171">
        <f t="shared" si="36"/>
        <v>35.75388725443674</v>
      </c>
      <c r="K166" s="167">
        <f t="shared" si="33"/>
        <v>1.44</v>
      </c>
    </row>
    <row r="167" spans="1:11" ht="12.75">
      <c r="A167" s="169">
        <v>1.45</v>
      </c>
      <c r="B167" s="171">
        <f t="shared" si="34"/>
        <v>2.55</v>
      </c>
      <c r="C167" s="169">
        <f t="shared" si="32"/>
        <v>2.470323865407125</v>
      </c>
      <c r="D167" s="169">
        <f t="shared" si="27"/>
        <v>3.2407560846197603</v>
      </c>
      <c r="E167" s="169">
        <f t="shared" si="28"/>
        <v>5.711079950026885</v>
      </c>
      <c r="F167" s="170">
        <f t="shared" si="29"/>
        <v>0.8951836034646645</v>
      </c>
      <c r="G167" s="169">
        <f t="shared" si="35"/>
        <v>0.5869675714609309</v>
      </c>
      <c r="H167" s="169">
        <f t="shared" si="30"/>
        <v>0.7868534173559046</v>
      </c>
      <c r="I167" s="169">
        <f t="shared" si="31"/>
        <v>0.7459681288966652</v>
      </c>
      <c r="J167" s="171">
        <f t="shared" si="36"/>
        <v>35.94211187138234</v>
      </c>
      <c r="K167" s="167">
        <f t="shared" si="33"/>
        <v>1.45</v>
      </c>
    </row>
    <row r="168" spans="1:11" ht="12.75">
      <c r="A168" s="169">
        <v>1.46</v>
      </c>
      <c r="B168" s="171">
        <f t="shared" si="34"/>
        <v>2.54</v>
      </c>
      <c r="C168" s="169">
        <f t="shared" si="32"/>
        <v>2.4762067765031257</v>
      </c>
      <c r="D168" s="169">
        <f t="shared" si="27"/>
        <v>3.232893440866865</v>
      </c>
      <c r="E168" s="169">
        <f t="shared" si="28"/>
        <v>5.709100217369991</v>
      </c>
      <c r="F168" s="170">
        <f t="shared" si="29"/>
        <v>0.8941993658236856</v>
      </c>
      <c r="G168" s="169">
        <f t="shared" si="35"/>
        <v>0.5896115033098315</v>
      </c>
      <c r="H168" s="169">
        <f t="shared" si="30"/>
        <v>0.785673900627831</v>
      </c>
      <c r="I168" s="169">
        <f t="shared" si="31"/>
        <v>0.7504532132716559</v>
      </c>
      <c r="J168" s="171">
        <f t="shared" si="36"/>
        <v>36.12944414324085</v>
      </c>
      <c r="K168" s="167">
        <f t="shared" si="33"/>
        <v>1.46</v>
      </c>
    </row>
    <row r="169" spans="1:11" ht="12.75">
      <c r="A169" s="169">
        <v>1.47</v>
      </c>
      <c r="B169" s="171">
        <f t="shared" si="34"/>
        <v>2.5300000000000002</v>
      </c>
      <c r="C169" s="169">
        <f t="shared" si="32"/>
        <v>2.4821160327430305</v>
      </c>
      <c r="D169" s="169">
        <f t="shared" si="27"/>
        <v>3.225042635377089</v>
      </c>
      <c r="E169" s="169">
        <f t="shared" si="28"/>
        <v>5.707158668120119</v>
      </c>
      <c r="F169" s="170">
        <f t="shared" si="29"/>
        <v>0.8932201303497208</v>
      </c>
      <c r="G169" s="169">
        <f t="shared" si="35"/>
        <v>0.5922366161002863</v>
      </c>
      <c r="H169" s="169">
        <f t="shared" si="30"/>
        <v>0.7844857529160012</v>
      </c>
      <c r="I169" s="169">
        <f t="shared" si="31"/>
        <v>0.7549361016422437</v>
      </c>
      <c r="J169" s="171">
        <f t="shared" si="36"/>
        <v>36.31588642394518</v>
      </c>
      <c r="K169" s="167">
        <f t="shared" si="33"/>
        <v>1.47</v>
      </c>
    </row>
    <row r="170" spans="1:11" ht="12.75">
      <c r="A170" s="169">
        <v>1.48</v>
      </c>
      <c r="B170" s="171">
        <f t="shared" si="34"/>
        <v>2.52</v>
      </c>
      <c r="C170" s="169">
        <f t="shared" si="32"/>
        <v>2.488051446413438</v>
      </c>
      <c r="D170" s="169">
        <f t="shared" si="27"/>
        <v>3.217203754815663</v>
      </c>
      <c r="E170" s="169">
        <f t="shared" si="28"/>
        <v>5.7052552012291</v>
      </c>
      <c r="F170" s="170">
        <f t="shared" si="29"/>
        <v>0.8922458956044763</v>
      </c>
      <c r="G170" s="169">
        <f t="shared" si="35"/>
        <v>0.5948430054102947</v>
      </c>
      <c r="H170" s="169">
        <f t="shared" si="30"/>
        <v>0.7832889030506522</v>
      </c>
      <c r="I170" s="169">
        <f t="shared" si="31"/>
        <v>0.7594171232269181</v>
      </c>
      <c r="J170" s="171">
        <f t="shared" si="36"/>
        <v>36.50144112050632</v>
      </c>
      <c r="K170" s="167">
        <f t="shared" si="33"/>
        <v>1.48</v>
      </c>
    </row>
    <row r="171" spans="1:11" ht="12.75">
      <c r="A171" s="169">
        <v>1.49</v>
      </c>
      <c r="B171" s="171">
        <f t="shared" si="34"/>
        <v>2.51</v>
      </c>
      <c r="C171" s="169">
        <f t="shared" si="32"/>
        <v>2.4940128307609006</v>
      </c>
      <c r="D171" s="169">
        <f t="shared" si="27"/>
        <v>3.2093768865622496</v>
      </c>
      <c r="E171" s="169">
        <f t="shared" si="28"/>
        <v>5.70338971732315</v>
      </c>
      <c r="F171" s="170">
        <f t="shared" si="29"/>
        <v>0.89127666038854</v>
      </c>
      <c r="G171" s="169">
        <f t="shared" si="35"/>
        <v>0.5974307676458163</v>
      </c>
      <c r="H171" s="169">
        <f t="shared" si="30"/>
        <v>0.782083279314885</v>
      </c>
      <c r="I171" s="169">
        <f t="shared" si="31"/>
        <v>0.7638966123520418</v>
      </c>
      <c r="J171" s="171">
        <f t="shared" si="36"/>
        <v>36.68611069154546</v>
      </c>
      <c r="K171" s="167">
        <f t="shared" si="33"/>
        <v>1.49</v>
      </c>
    </row>
    <row r="172" spans="1:11" ht="12.75">
      <c r="A172" s="169">
        <v>1.5</v>
      </c>
      <c r="B172" s="171">
        <f t="shared" si="34"/>
        <v>2.5</v>
      </c>
      <c r="C172" s="169">
        <f t="shared" si="32"/>
        <v>2.5</v>
      </c>
      <c r="D172" s="169">
        <f t="shared" si="27"/>
        <v>3.2015621187164243</v>
      </c>
      <c r="E172" s="169">
        <f t="shared" si="28"/>
        <v>5.701562118716424</v>
      </c>
      <c r="F172" s="170">
        <f t="shared" si="29"/>
        <v>0.8903124237432849</v>
      </c>
      <c r="G172" s="169">
        <f t="shared" si="35"/>
        <v>0.6</v>
      </c>
      <c r="H172" s="169">
        <f t="shared" si="30"/>
        <v>0.7808688094430304</v>
      </c>
      <c r="I172" s="169">
        <f t="shared" si="31"/>
        <v>0.7683749084919418</v>
      </c>
      <c r="J172" s="171">
        <f t="shared" si="36"/>
        <v>36.86989764584402</v>
      </c>
      <c r="K172" s="167">
        <f t="shared" si="33"/>
        <v>1.5</v>
      </c>
    </row>
    <row r="173" spans="1:11" ht="12.75">
      <c r="A173" s="169">
        <v>1.51</v>
      </c>
      <c r="B173" s="171">
        <f t="shared" si="34"/>
        <v>2.49</v>
      </c>
      <c r="C173" s="169">
        <f t="shared" si="32"/>
        <v>2.5060127693210186</v>
      </c>
      <c r="D173" s="169">
        <f t="shared" si="27"/>
        <v>3.1937595401031684</v>
      </c>
      <c r="E173" s="169">
        <f t="shared" si="28"/>
        <v>5.699772309424187</v>
      </c>
      <c r="F173" s="170">
        <f t="shared" si="29"/>
        <v>0.8893531849527355</v>
      </c>
      <c r="G173" s="169">
        <f t="shared" si="35"/>
        <v>0.6025508004131682</v>
      </c>
      <c r="H173" s="169">
        <f t="shared" si="30"/>
        <v>0.7796454206191007</v>
      </c>
      <c r="I173" s="169">
        <f t="shared" si="31"/>
        <v>0.7728523563117895</v>
      </c>
      <c r="J173" s="171">
        <f t="shared" si="36"/>
        <v>37.052804540912</v>
      </c>
      <c r="K173" s="167">
        <f t="shared" si="33"/>
        <v>1.51</v>
      </c>
    </row>
    <row r="174" spans="1:11" ht="12.75">
      <c r="A174" s="169">
        <v>1.52</v>
      </c>
      <c r="B174" s="171">
        <f t="shared" si="34"/>
        <v>2.48</v>
      </c>
      <c r="C174" s="169">
        <f t="shared" si="32"/>
        <v>2.512050954897213</v>
      </c>
      <c r="D174" s="169">
        <f t="shared" si="27"/>
        <v>3.1859692402783804</v>
      </c>
      <c r="E174" s="169">
        <f t="shared" si="28"/>
        <v>5.6980201951755935</v>
      </c>
      <c r="F174" s="170">
        <f t="shared" si="29"/>
        <v>0.8883989435453974</v>
      </c>
      <c r="G174" s="169">
        <f t="shared" si="35"/>
        <v>0.6050832675335579</v>
      </c>
      <c r="H174" s="169">
        <f t="shared" si="30"/>
        <v>0.7784130394753294</v>
      </c>
      <c r="I174" s="169">
        <f t="shared" si="31"/>
        <v>0.7773293057133264</v>
      </c>
      <c r="J174" s="171">
        <f t="shared" si="36"/>
        <v>37.234833981574674</v>
      </c>
      <c r="K174" s="167">
        <f t="shared" si="33"/>
        <v>1.52</v>
      </c>
    </row>
    <row r="175" spans="1:11" ht="12.75">
      <c r="A175" s="169">
        <v>1.53</v>
      </c>
      <c r="B175" s="171">
        <f t="shared" si="34"/>
        <v>2.4699999999999998</v>
      </c>
      <c r="C175" s="169">
        <f t="shared" si="32"/>
        <v>2.5181143738917022</v>
      </c>
      <c r="D175" s="169">
        <f t="shared" si="27"/>
        <v>3.1781913095344025</v>
      </c>
      <c r="E175" s="169">
        <f t="shared" si="28"/>
        <v>5.696305683426105</v>
      </c>
      <c r="F175" s="170">
        <f t="shared" si="29"/>
        <v>0.8874496992960508</v>
      </c>
      <c r="G175" s="169">
        <f t="shared" si="35"/>
        <v>0.607597500678816</v>
      </c>
      <c r="H175" s="169">
        <f t="shared" si="30"/>
        <v>0.7771715920908011</v>
      </c>
      <c r="I175" s="169">
        <f t="shared" si="31"/>
        <v>0.7818061118834966</v>
      </c>
      <c r="J175" s="171">
        <f t="shared" si="36"/>
        <v>37.41598861857788</v>
      </c>
      <c r="K175" s="167">
        <f t="shared" si="33"/>
        <v>1.53</v>
      </c>
    </row>
    <row r="176" spans="1:11" ht="12.75">
      <c r="A176" s="169">
        <v>1.54</v>
      </c>
      <c r="B176" s="171">
        <f t="shared" si="34"/>
        <v>2.46</v>
      </c>
      <c r="C176" s="169">
        <f t="shared" si="32"/>
        <v>2.5242028444639706</v>
      </c>
      <c r="D176" s="169">
        <f aca="true" t="shared" si="37" ref="D176:D239">SQRT($B$1^2+B176^2)</f>
        <v>3.1704258389055564</v>
      </c>
      <c r="E176" s="169">
        <f aca="true" t="shared" si="38" ref="E176:E239">SQRT(A176^2+$B$1^2)+SQRT($B$1^2+B176^2)</f>
        <v>5.694628683369527</v>
      </c>
      <c r="F176" s="170">
        <f aca="true" t="shared" si="39" ref="F176:F239">C176/$B$9+D176/$B$11</f>
        <v>0.8865054522275083</v>
      </c>
      <c r="G176" s="169">
        <f t="shared" si="35"/>
        <v>0.6100935997982476</v>
      </c>
      <c r="H176" s="169">
        <f aca="true" t="shared" si="40" ref="H176:H239">B176/D176</f>
        <v>0.7759210039901775</v>
      </c>
      <c r="I176" s="169">
        <f aca="true" t="shared" si="41" ref="I176:I239">G176/H176</f>
        <v>0.7862831353460447</v>
      </c>
      <c r="J176" s="171">
        <f t="shared" si="36"/>
        <v>37.596271147211986</v>
      </c>
      <c r="K176" s="167">
        <f t="shared" si="33"/>
        <v>1.54</v>
      </c>
    </row>
    <row r="177" spans="1:11" ht="12.75">
      <c r="A177" s="169">
        <v>1.55</v>
      </c>
      <c r="B177" s="171">
        <f t="shared" si="34"/>
        <v>2.45</v>
      </c>
      <c r="C177" s="169">
        <f t="shared" si="32"/>
        <v>2.530316185775999</v>
      </c>
      <c r="D177" s="169">
        <f t="shared" si="37"/>
        <v>3.162672920173694</v>
      </c>
      <c r="E177" s="169">
        <f t="shared" si="38"/>
        <v>5.692989105949692</v>
      </c>
      <c r="F177" s="170">
        <f t="shared" si="39"/>
        <v>0.8855662026123386</v>
      </c>
      <c r="G177" s="169">
        <f t="shared" si="35"/>
        <v>0.6125716654358139</v>
      </c>
      <c r="H177" s="169">
        <f t="shared" si="40"/>
        <v>0.7746612001425194</v>
      </c>
      <c r="I177" s="169">
        <f t="shared" si="41"/>
        <v>0.7907607420161422</v>
      </c>
      <c r="J177" s="171">
        <f t="shared" si="36"/>
        <v>37.77568430595466</v>
      </c>
      <c r="K177" s="167">
        <f t="shared" si="33"/>
        <v>1.55</v>
      </c>
    </row>
    <row r="178" spans="1:11" ht="12.75">
      <c r="A178" s="169">
        <v>1.56</v>
      </c>
      <c r="B178" s="171">
        <f t="shared" si="34"/>
        <v>2.44</v>
      </c>
      <c r="C178" s="169">
        <f t="shared" si="32"/>
        <v>2.5364542179980303</v>
      </c>
      <c r="D178" s="169">
        <f t="shared" si="37"/>
        <v>3.1549326458737594</v>
      </c>
      <c r="E178" s="169">
        <f t="shared" si="38"/>
        <v>5.69138686387179</v>
      </c>
      <c r="F178" s="170">
        <f t="shared" si="39"/>
        <v>0.8846319509745548</v>
      </c>
      <c r="G178" s="169">
        <f t="shared" si="35"/>
        <v>0.6150317986938771</v>
      </c>
      <c r="H178" s="169">
        <f t="shared" si="40"/>
        <v>0.7733921049602126</v>
      </c>
      <c r="I178" s="169">
        <f t="shared" si="41"/>
        <v>0.795239303258103</v>
      </c>
      <c r="J178" s="171">
        <f t="shared" si="36"/>
        <v>37.95423087513252</v>
      </c>
      <c r="K178" s="167">
        <f t="shared" si="33"/>
        <v>1.56</v>
      </c>
    </row>
    <row r="179" spans="1:11" ht="12.75">
      <c r="A179" s="169">
        <v>1.57</v>
      </c>
      <c r="B179" s="171">
        <f t="shared" si="34"/>
        <v>2.4299999999999997</v>
      </c>
      <c r="C179" s="169">
        <f t="shared" si="32"/>
        <v>2.542616762313975</v>
      </c>
      <c r="D179" s="169">
        <f t="shared" si="37"/>
        <v>3.1472051092993603</v>
      </c>
      <c r="E179" s="169">
        <f t="shared" si="38"/>
        <v>5.689821871613335</v>
      </c>
      <c r="F179" s="170">
        <f t="shared" si="39"/>
        <v>0.8837026980912696</v>
      </c>
      <c r="G179" s="169">
        <f t="shared" si="35"/>
        <v>0.6174741011976892</v>
      </c>
      <c r="H179" s="169">
        <f t="shared" si="40"/>
        <v>0.7721136422979986</v>
      </c>
      <c r="I179" s="169">
        <f t="shared" si="41"/>
        <v>0.7997191959462542</v>
      </c>
      <c r="J179" s="171">
        <f t="shared" si="36"/>
        <v>38.131913675601716</v>
      </c>
      <c r="K179" s="167">
        <f t="shared" si="33"/>
        <v>1.57</v>
      </c>
    </row>
    <row r="180" spans="1:11" ht="12.75">
      <c r="A180" s="169">
        <v>1.58</v>
      </c>
      <c r="B180" s="171">
        <f t="shared" si="34"/>
        <v>2.42</v>
      </c>
      <c r="C180" s="169">
        <f t="shared" si="32"/>
        <v>2.5488036409264643</v>
      </c>
      <c r="D180" s="169">
        <f t="shared" si="37"/>
        <v>3.13949040450835</v>
      </c>
      <c r="E180" s="169">
        <f t="shared" si="38"/>
        <v>5.688294045434814</v>
      </c>
      <c r="F180" s="170">
        <f t="shared" si="39"/>
        <v>0.8827784449943163</v>
      </c>
      <c r="G180" s="169">
        <f t="shared" si="35"/>
        <v>0.6198986750606202</v>
      </c>
      <c r="H180" s="169">
        <f t="shared" si="40"/>
        <v>0.7708257354521129</v>
      </c>
      <c r="I180" s="169">
        <f t="shared" si="41"/>
        <v>0.8042008025290317</v>
      </c>
      <c r="J180" s="171">
        <f t="shared" si="36"/>
        <v>38.30873556744771</v>
      </c>
      <c r="K180" s="167">
        <f t="shared" si="33"/>
        <v>1.58</v>
      </c>
    </row>
    <row r="181" spans="1:11" ht="12.75">
      <c r="A181" s="169">
        <v>1.59</v>
      </c>
      <c r="B181" s="171">
        <f t="shared" si="34"/>
        <v>2.41</v>
      </c>
      <c r="C181" s="169">
        <f t="shared" si="32"/>
        <v>2.5550146770615623</v>
      </c>
      <c r="D181" s="169">
        <f t="shared" si="37"/>
        <v>3.1317886263284116</v>
      </c>
      <c r="E181" s="169">
        <f t="shared" si="38"/>
        <v>5.686803303389974</v>
      </c>
      <c r="F181" s="170">
        <f t="shared" si="39"/>
        <v>0.8818591929718386</v>
      </c>
      <c r="G181" s="169">
        <f t="shared" si="35"/>
        <v>0.6223056228501225</v>
      </c>
      <c r="H181" s="169">
        <f t="shared" si="40"/>
        <v>0.7695283071595388</v>
      </c>
      <c r="I181" s="169">
        <f t="shared" si="41"/>
        <v>0.8086845110963616</v>
      </c>
      <c r="J181" s="171">
        <f t="shared" si="36"/>
        <v>38.48469944870402</v>
      </c>
      <c r="K181" s="167">
        <f t="shared" si="33"/>
        <v>1.59</v>
      </c>
    </row>
    <row r="182" spans="1:11" ht="12.75">
      <c r="A182" s="169">
        <v>1.6</v>
      </c>
      <c r="B182" s="171">
        <f t="shared" si="34"/>
        <v>2.4</v>
      </c>
      <c r="C182" s="169">
        <f aca="true" t="shared" si="42" ref="C182:C245">SQRT($B$1^2+A182^2)</f>
        <v>2.5612496949731396</v>
      </c>
      <c r="D182" s="169">
        <f t="shared" si="37"/>
        <v>3.1240998703626617</v>
      </c>
      <c r="E182" s="169">
        <f t="shared" si="38"/>
        <v>5.685349565335802</v>
      </c>
      <c r="F182" s="170">
        <f t="shared" si="39"/>
        <v>0.8809449435698462</v>
      </c>
      <c r="G182" s="169">
        <f t="shared" si="35"/>
        <v>0.6246950475544243</v>
      </c>
      <c r="H182" s="169">
        <f t="shared" si="40"/>
        <v>0.7682212795973759</v>
      </c>
      <c r="I182" s="169">
        <f t="shared" si="41"/>
        <v>0.8131707154504058</v>
      </c>
      <c r="J182" s="171">
        <f t="shared" si="36"/>
        <v>38.659808254090095</v>
      </c>
      <c r="K182" s="167">
        <f t="shared" si="33"/>
        <v>1.6</v>
      </c>
    </row>
    <row r="183" spans="1:11" ht="12.75">
      <c r="A183" s="169">
        <v>1.61</v>
      </c>
      <c r="B183" s="171">
        <f t="shared" si="34"/>
        <v>2.3899999999999997</v>
      </c>
      <c r="C183" s="169">
        <f t="shared" si="42"/>
        <v>2.5675085199469154</v>
      </c>
      <c r="D183" s="169">
        <f t="shared" si="37"/>
        <v>3.1164242329952447</v>
      </c>
      <c r="E183" s="169">
        <f t="shared" si="38"/>
        <v>5.683932752942161</v>
      </c>
      <c r="F183" s="170">
        <f t="shared" si="39"/>
        <v>0.8800356985937405</v>
      </c>
      <c r="G183" s="169">
        <f t="shared" si="35"/>
        <v>0.6270670525499513</v>
      </c>
      <c r="H183" s="169">
        <f t="shared" si="40"/>
        <v>0.7669045743823307</v>
      </c>
      <c r="I183" s="169">
        <f t="shared" si="41"/>
        <v>0.8176598151797368</v>
      </c>
      <c r="J183" s="171">
        <f t="shared" si="36"/>
        <v>38.83406495376848</v>
      </c>
      <c r="K183" s="167">
        <f t="shared" si="33"/>
        <v>1.61</v>
      </c>
    </row>
    <row r="184" spans="1:11" ht="12.75">
      <c r="A184" s="169">
        <v>1.62</v>
      </c>
      <c r="B184" s="171">
        <f t="shared" si="34"/>
        <v>2.38</v>
      </c>
      <c r="C184" s="169">
        <f t="shared" si="42"/>
        <v>2.5737909783041824</v>
      </c>
      <c r="D184" s="169">
        <f t="shared" si="37"/>
        <v>3.108761811396943</v>
      </c>
      <c r="E184" s="169">
        <f t="shared" si="38"/>
        <v>5.682552789701125</v>
      </c>
      <c r="F184" s="170">
        <f t="shared" si="39"/>
        <v>0.8791314601098068</v>
      </c>
      <c r="G184" s="169">
        <f t="shared" si="35"/>
        <v>0.6294217415694667</v>
      </c>
      <c r="H184" s="169">
        <f t="shared" si="40"/>
        <v>0.7655781125703326</v>
      </c>
      <c r="I184" s="169">
        <f t="shared" si="41"/>
        <v>0.8221522157370227</v>
      </c>
      <c r="J184" s="171">
        <f t="shared" si="36"/>
        <v>39.00747255212104</v>
      </c>
      <c r="K184" s="167">
        <f t="shared" si="33"/>
        <v>1.62</v>
      </c>
    </row>
    <row r="185" spans="1:11" ht="12.75">
      <c r="A185" s="169">
        <v>1.63</v>
      </c>
      <c r="B185" s="171">
        <f t="shared" si="34"/>
        <v>2.37</v>
      </c>
      <c r="C185" s="169">
        <f t="shared" si="42"/>
        <v>2.5800968974052116</v>
      </c>
      <c r="D185" s="169">
        <f t="shared" si="37"/>
        <v>3.101112703530783</v>
      </c>
      <c r="E185" s="169">
        <f t="shared" si="38"/>
        <v>5.681209600935995</v>
      </c>
      <c r="F185" s="170">
        <f t="shared" si="39"/>
        <v>0.8782322304466778</v>
      </c>
      <c r="G185" s="169">
        <f t="shared" si="35"/>
        <v>0.6317592186709272</v>
      </c>
      <c r="H185" s="169">
        <f t="shared" si="40"/>
        <v>0.7642418146562774</v>
      </c>
      <c r="I185" s="169">
        <f t="shared" si="41"/>
        <v>0.8266483285202929</v>
      </c>
      <c r="J185" s="171">
        <f t="shared" si="36"/>
        <v>39.180034086544445</v>
      </c>
      <c r="K185" s="167">
        <f t="shared" si="33"/>
        <v>1.63</v>
      </c>
    </row>
    <row r="186" spans="1:11" ht="12.75">
      <c r="A186" s="169">
        <v>1.64</v>
      </c>
      <c r="B186" s="171">
        <f t="shared" si="34"/>
        <v>2.3600000000000003</v>
      </c>
      <c r="C186" s="169">
        <f t="shared" si="42"/>
        <v>2.5864261056523534</v>
      </c>
      <c r="D186" s="169">
        <f t="shared" si="37"/>
        <v>3.0934770081576493</v>
      </c>
      <c r="E186" s="169">
        <f t="shared" si="38"/>
        <v>5.679903113810003</v>
      </c>
      <c r="F186" s="170">
        <f t="shared" si="39"/>
        <v>0.8773380121967651</v>
      </c>
      <c r="G186" s="169">
        <f t="shared" si="35"/>
        <v>0.6340795882070468</v>
      </c>
      <c r="H186" s="169">
        <f t="shared" si="40"/>
        <v>0.7628956005739062</v>
      </c>
      <c r="I186" s="169">
        <f t="shared" si="41"/>
        <v>0.8311485709578683</v>
      </c>
      <c r="J186" s="171">
        <f t="shared" si="36"/>
        <v>39.35175262626474</v>
      </c>
      <c r="K186" s="167">
        <f t="shared" si="33"/>
        <v>1.64</v>
      </c>
    </row>
    <row r="187" spans="1:11" ht="12.75">
      <c r="A187" s="169">
        <v>1.65</v>
      </c>
      <c r="B187" s="171">
        <f t="shared" si="34"/>
        <v>2.35</v>
      </c>
      <c r="C187" s="169">
        <f t="shared" si="42"/>
        <v>2.5927784324928345</v>
      </c>
      <c r="D187" s="169">
        <f t="shared" si="37"/>
        <v>3.0858548248418947</v>
      </c>
      <c r="E187" s="169">
        <f t="shared" si="38"/>
        <v>5.678633257334729</v>
      </c>
      <c r="F187" s="170">
        <f t="shared" si="39"/>
        <v>0.8764488082176625</v>
      </c>
      <c r="G187" s="169">
        <f t="shared" si="35"/>
        <v>0.6363829547955637</v>
      </c>
      <c r="H187" s="169">
        <f t="shared" si="40"/>
        <v>0.7615393896958207</v>
      </c>
      <c r="I187" s="169">
        <f t="shared" si="41"/>
        <v>0.8356533665970347</v>
      </c>
      <c r="J187" s="171">
        <f t="shared" si="36"/>
        <v>39.52263127117113</v>
      </c>
      <c r="K187" s="167">
        <f t="shared" si="33"/>
        <v>1.65</v>
      </c>
    </row>
    <row r="188" spans="1:11" ht="12.75">
      <c r="A188" s="169">
        <v>1.66</v>
      </c>
      <c r="B188" s="171">
        <f t="shared" si="34"/>
        <v>2.34</v>
      </c>
      <c r="C188" s="169">
        <f t="shared" si="42"/>
        <v>2.599153708421262</v>
      </c>
      <c r="D188" s="169">
        <f t="shared" si="37"/>
        <v>3.0782462539569506</v>
      </c>
      <c r="E188" s="169">
        <f t="shared" si="38"/>
        <v>5.677399962378212</v>
      </c>
      <c r="F188" s="170">
        <f t="shared" si="39"/>
        <v>0.8755646216335162</v>
      </c>
      <c r="G188" s="169">
        <f t="shared" si="35"/>
        <v>0.638669423290203</v>
      </c>
      <c r="H188" s="169">
        <f t="shared" si="40"/>
        <v>0.7601731008336426</v>
      </c>
      <c r="I188" s="169">
        <f t="shared" si="41"/>
        <v>0.8401631451965443</v>
      </c>
      <c r="J188" s="171">
        <f t="shared" si="36"/>
        <v>39.692673150668824</v>
      </c>
      <c r="K188" s="167">
        <f t="shared" si="33"/>
        <v>1.66</v>
      </c>
    </row>
    <row r="189" spans="1:11" ht="12.75">
      <c r="A189" s="169">
        <v>1.67</v>
      </c>
      <c r="B189" s="171">
        <f t="shared" si="34"/>
        <v>2.33</v>
      </c>
      <c r="C189" s="169">
        <f t="shared" si="42"/>
        <v>2.6055517649818434</v>
      </c>
      <c r="D189" s="169">
        <f t="shared" si="37"/>
        <v>3.070651396690937</v>
      </c>
      <c r="E189" s="169">
        <f t="shared" si="38"/>
        <v>5.67620316167278</v>
      </c>
      <c r="F189" s="170">
        <f t="shared" si="39"/>
        <v>0.8746854558363717</v>
      </c>
      <c r="G189" s="169">
        <f t="shared" si="35"/>
        <v>0.6409390987523279</v>
      </c>
      <c r="H189" s="169">
        <f t="shared" si="40"/>
        <v>0.7587966522383186</v>
      </c>
      <c r="I189" s="169">
        <f t="shared" si="41"/>
        <v>0.8446783428230326</v>
      </c>
      <c r="J189" s="171">
        <f t="shared" si="36"/>
        <v>39.861881422551</v>
      </c>
      <c r="K189" s="167">
        <f t="shared" si="33"/>
        <v>1.67</v>
      </c>
    </row>
    <row r="190" spans="1:11" ht="12.75">
      <c r="A190" s="169">
        <v>1.68</v>
      </c>
      <c r="B190" s="171">
        <f t="shared" si="34"/>
        <v>2.3200000000000003</v>
      </c>
      <c r="C190" s="169">
        <f t="shared" si="42"/>
        <v>2.6119724347703213</v>
      </c>
      <c r="D190" s="169">
        <f t="shared" si="37"/>
        <v>3.0630703550522638</v>
      </c>
      <c r="E190" s="169">
        <f t="shared" si="38"/>
        <v>5.6750427898225855</v>
      </c>
      <c r="F190" s="170">
        <f t="shared" si="39"/>
        <v>0.8738113144874848</v>
      </c>
      <c r="G190" s="169">
        <f t="shared" si="35"/>
        <v>0.6431920864232733</v>
      </c>
      <c r="H190" s="169">
        <f t="shared" si="40"/>
        <v>0.7574099616005768</v>
      </c>
      <c r="I190" s="169">
        <f t="shared" si="41"/>
        <v>0.8491994019514404</v>
      </c>
      <c r="J190" s="171">
        <f t="shared" si="36"/>
        <v>40.0302592718897</v>
      </c>
      <c r="K190" s="167">
        <f t="shared" si="33"/>
        <v>1.68</v>
      </c>
    </row>
    <row r="191" spans="1:11" ht="12.75">
      <c r="A191" s="169">
        <v>1.69</v>
      </c>
      <c r="B191" s="171">
        <f t="shared" si="34"/>
        <v>2.31</v>
      </c>
      <c r="C191" s="169">
        <f t="shared" si="42"/>
        <v>2.6184155514356386</v>
      </c>
      <c r="D191" s="169">
        <f t="shared" si="37"/>
        <v>3.055503231875234</v>
      </c>
      <c r="E191" s="169">
        <f t="shared" si="38"/>
        <v>5.673918783310873</v>
      </c>
      <c r="F191" s="170">
        <f t="shared" si="39"/>
        <v>0.8729422015186107</v>
      </c>
      <c r="G191" s="169">
        <f t="shared" si="35"/>
        <v>0.6454284916973541</v>
      </c>
      <c r="H191" s="169">
        <f t="shared" si="40"/>
        <v>0.7560129460515409</v>
      </c>
      <c r="I191" s="169">
        <f t="shared" si="41"/>
        <v>0.8537267715695337</v>
      </c>
      <c r="J191" s="171">
        <f t="shared" si="36"/>
        <v>40.19780990994571</v>
      </c>
      <c r="K191" s="167">
        <f t="shared" si="33"/>
        <v>1.69</v>
      </c>
    </row>
    <row r="192" spans="1:11" ht="12.75">
      <c r="A192" s="169">
        <v>1.7</v>
      </c>
      <c r="B192" s="171">
        <f t="shared" si="34"/>
        <v>2.3</v>
      </c>
      <c r="C192" s="169">
        <f t="shared" si="42"/>
        <v>2.6248809496813372</v>
      </c>
      <c r="D192" s="169">
        <f t="shared" si="37"/>
        <v>3.047950130825634</v>
      </c>
      <c r="E192" s="169">
        <f t="shared" si="38"/>
        <v>5.672831080506971</v>
      </c>
      <c r="F192" s="170">
        <f t="shared" si="39"/>
        <v>0.8720781211332606</v>
      </c>
      <c r="G192" s="169">
        <f t="shared" si="35"/>
        <v>0.6476484200955405</v>
      </c>
      <c r="H192" s="169">
        <f t="shared" si="40"/>
        <v>0.7546055221635046</v>
      </c>
      <c r="I192" s="169">
        <f t="shared" si="41"/>
        <v>0.8582609072866165</v>
      </c>
      <c r="J192" s="171">
        <f t="shared" si="36"/>
        <v>40.36453657309736</v>
      </c>
      <c r="K192" s="167">
        <f t="shared" si="33"/>
        <v>1.7</v>
      </c>
    </row>
    <row r="193" spans="1:11" ht="12.75">
      <c r="A193" s="169">
        <v>1.71</v>
      </c>
      <c r="B193" s="171">
        <f t="shared" si="34"/>
        <v>2.29</v>
      </c>
      <c r="C193" s="169">
        <f t="shared" si="42"/>
        <v>2.6313684652666947</v>
      </c>
      <c r="D193" s="169">
        <f t="shared" si="37"/>
        <v>3.0404111564063174</v>
      </c>
      <c r="E193" s="169">
        <f t="shared" si="38"/>
        <v>5.6717796216730125</v>
      </c>
      <c r="F193" s="170">
        <f t="shared" si="39"/>
        <v>0.871219077807933</v>
      </c>
      <c r="G193" s="169">
        <f t="shared" si="35"/>
        <v>0.6498519772397926</v>
      </c>
      <c r="H193" s="169">
        <f t="shared" si="40"/>
        <v>0.7531876059508732</v>
      </c>
      <c r="I193" s="169">
        <f t="shared" si="41"/>
        <v>0.862802271446537</v>
      </c>
      <c r="J193" s="171">
        <f t="shared" si="36"/>
        <v>40.53044252178793</v>
      </c>
      <c r="K193" s="167">
        <f t="shared" si="33"/>
        <v>1.71</v>
      </c>
    </row>
    <row r="194" spans="1:11" ht="12.75">
      <c r="A194" s="169">
        <v>1.72</v>
      </c>
      <c r="B194" s="171">
        <f t="shared" si="34"/>
        <v>2.2800000000000002</v>
      </c>
      <c r="C194" s="169">
        <f t="shared" si="42"/>
        <v>2.6378779350076074</v>
      </c>
      <c r="D194" s="169">
        <f t="shared" si="37"/>
        <v>3.0328864139627782</v>
      </c>
      <c r="E194" s="169">
        <f t="shared" si="38"/>
        <v>5.670764348970385</v>
      </c>
      <c r="F194" s="170">
        <f t="shared" si="39"/>
        <v>0.8703650762933164</v>
      </c>
      <c r="G194" s="169">
        <f t="shared" si="35"/>
        <v>0.6520392688280474</v>
      </c>
      <c r="H194" s="169">
        <f t="shared" si="40"/>
        <v>0.7517591128712748</v>
      </c>
      <c r="I194" s="169">
        <f t="shared" si="41"/>
        <v>0.8673513332450914</v>
      </c>
      <c r="J194" s="171">
        <f t="shared" si="36"/>
        <v>40.69553103949202</v>
      </c>
      <c r="K194" s="167">
        <f t="shared" si="33"/>
        <v>1.72</v>
      </c>
    </row>
    <row r="195" spans="1:11" ht="12.75">
      <c r="A195" s="169">
        <v>1.73</v>
      </c>
      <c r="B195" s="171">
        <f t="shared" si="34"/>
        <v>2.27</v>
      </c>
      <c r="C195" s="169">
        <f t="shared" si="42"/>
        <v>2.644409196777231</v>
      </c>
      <c r="D195" s="169">
        <f t="shared" si="37"/>
        <v>3.025376009688713</v>
      </c>
      <c r="E195" s="169">
        <f t="shared" si="38"/>
        <v>5.669785206465944</v>
      </c>
      <c r="F195" s="170">
        <f t="shared" si="39"/>
        <v>0.8695161216154657</v>
      </c>
      <c r="G195" s="169">
        <f t="shared" si="35"/>
        <v>0.6542104006098485</v>
      </c>
      <c r="H195" s="169">
        <f t="shared" si="40"/>
        <v>0.7503199578268503</v>
      </c>
      <c r="I195" s="169">
        <f t="shared" si="41"/>
        <v>0.8719085688519286</v>
      </c>
      <c r="J195" s="171">
        <f t="shared" si="36"/>
        <v>40.8598054317002</v>
      </c>
      <c r="K195" s="167">
        <f t="shared" si="33"/>
        <v>1.73</v>
      </c>
    </row>
    <row r="196" spans="1:11" ht="12.75">
      <c r="A196" s="169">
        <v>1.74</v>
      </c>
      <c r="B196" s="171">
        <f t="shared" si="34"/>
        <v>2.26</v>
      </c>
      <c r="C196" s="169">
        <f t="shared" si="42"/>
        <v>2.6509620895063737</v>
      </c>
      <c r="D196" s="169">
        <f t="shared" si="37"/>
        <v>3.0178800506315686</v>
      </c>
      <c r="E196" s="169">
        <f t="shared" si="38"/>
        <v>5.668842140137942</v>
      </c>
      <c r="F196" s="170">
        <f t="shared" si="39"/>
        <v>0.868672219076951</v>
      </c>
      <c r="G196" s="169">
        <f t="shared" si="35"/>
        <v>0.6563654783626118</v>
      </c>
      <c r="H196" s="169">
        <f t="shared" si="40"/>
        <v>0.7488700551657237</v>
      </c>
      <c r="I196" s="169">
        <f t="shared" si="41"/>
        <v>0.8764744615370677</v>
      </c>
      <c r="J196" s="171">
        <f t="shared" si="36"/>
        <v>41.02326902492244</v>
      </c>
      <c r="K196" s="167">
        <f t="shared" si="33"/>
        <v>1.74</v>
      </c>
    </row>
    <row r="197" spans="1:11" ht="12.75">
      <c r="A197" s="169">
        <v>1.75</v>
      </c>
      <c r="B197" s="171">
        <f t="shared" si="34"/>
        <v>2.25</v>
      </c>
      <c r="C197" s="169">
        <f t="shared" si="42"/>
        <v>2.6575364531836625</v>
      </c>
      <c r="D197" s="169">
        <f t="shared" si="37"/>
        <v>3.010398644698074</v>
      </c>
      <c r="E197" s="169">
        <f t="shared" si="38"/>
        <v>5.667935097881736</v>
      </c>
      <c r="F197" s="170">
        <f t="shared" si="39"/>
        <v>0.8678333742579811</v>
      </c>
      <c r="G197" s="169">
        <f t="shared" si="35"/>
        <v>0.658504607868518</v>
      </c>
      <c r="H197" s="169">
        <f t="shared" si="40"/>
        <v>0.7474093186836597</v>
      </c>
      <c r="I197" s="169">
        <f t="shared" si="41"/>
        <v>0.8810495018021438</v>
      </c>
      <c r="J197" s="171">
        <f t="shared" si="36"/>
        <v>41.18592516570965</v>
      </c>
      <c r="K197" s="167">
        <f t="shared" si="33"/>
        <v>1.75</v>
      </c>
    </row>
    <row r="198" spans="1:11" ht="12.75">
      <c r="A198" s="169">
        <v>1.76</v>
      </c>
      <c r="B198" s="171">
        <f t="shared" si="34"/>
        <v>2.24</v>
      </c>
      <c r="C198" s="169">
        <f t="shared" si="42"/>
        <v>2.664132128855474</v>
      </c>
      <c r="D198" s="169">
        <f t="shared" si="37"/>
        <v>3.0029319006597537</v>
      </c>
      <c r="E198" s="169">
        <f t="shared" si="38"/>
        <v>5.6670640295152275</v>
      </c>
      <c r="F198" s="170">
        <f t="shared" si="39"/>
        <v>0.8669995930174981</v>
      </c>
      <c r="G198" s="169">
        <f t="shared" si="35"/>
        <v>0.6606278948920247</v>
      </c>
      <c r="H198" s="169">
        <f t="shared" si="40"/>
        <v>0.7459376616259147</v>
      </c>
      <c r="I198" s="169">
        <f t="shared" si="41"/>
        <v>0.8856341875164998</v>
      </c>
      <c r="J198" s="171">
        <f t="shared" si="36"/>
        <v>41.34777721969366</v>
      </c>
      <c r="K198" s="167">
        <f t="shared" si="33"/>
        <v>1.76</v>
      </c>
    </row>
    <row r="199" spans="1:11" ht="12.75">
      <c r="A199" s="169">
        <v>1.77</v>
      </c>
      <c r="B199" s="171">
        <f t="shared" si="34"/>
        <v>2.23</v>
      </c>
      <c r="C199" s="169">
        <f t="shared" si="42"/>
        <v>2.670748958625651</v>
      </c>
      <c r="D199" s="169">
        <f t="shared" si="37"/>
        <v>2.9954799281584243</v>
      </c>
      <c r="E199" s="169">
        <f t="shared" si="38"/>
        <v>5.666228886784076</v>
      </c>
      <c r="F199" s="170">
        <f t="shared" si="39"/>
        <v>0.8661708814942499</v>
      </c>
      <c r="G199" s="169">
        <f t="shared" si="35"/>
        <v>0.6627354451579867</v>
      </c>
      <c r="H199" s="169">
        <f t="shared" si="40"/>
        <v>0.7444549966892852</v>
      </c>
      <c r="I199" s="169">
        <f t="shared" si="41"/>
        <v>0.8902290240582454</v>
      </c>
      <c r="J199" s="171">
        <f t="shared" si="36"/>
        <v>41.50882857064523</v>
      </c>
      <c r="K199" s="167">
        <f t="shared" si="33"/>
        <v>1.77</v>
      </c>
    </row>
    <row r="200" spans="1:11" ht="12.75">
      <c r="A200" s="169">
        <v>1.78</v>
      </c>
      <c r="B200" s="171">
        <f t="shared" si="34"/>
        <v>2.2199999999999998</v>
      </c>
      <c r="C200" s="169">
        <f t="shared" si="42"/>
        <v>2.6773867856549978</v>
      </c>
      <c r="D200" s="169">
        <f t="shared" si="37"/>
        <v>2.9880428377116686</v>
      </c>
      <c r="E200" s="169">
        <f t="shared" si="38"/>
        <v>5.665429623366666</v>
      </c>
      <c r="F200" s="170">
        <f t="shared" si="39"/>
        <v>0.8653472461078335</v>
      </c>
      <c r="G200" s="169">
        <f t="shared" si="35"/>
        <v>0.6648273643303799</v>
      </c>
      <c r="H200" s="169">
        <f t="shared" si="40"/>
        <v>0.7429612360243608</v>
      </c>
      <c r="I200" s="169">
        <f t="shared" si="41"/>
        <v>0.8948345244604134</v>
      </c>
      <c r="J200" s="171">
        <f t="shared" si="36"/>
        <v>41.66908261954995</v>
      </c>
      <c r="K200" s="167">
        <f t="shared" si="33"/>
        <v>1.78</v>
      </c>
    </row>
    <row r="201" spans="1:11" ht="12.75">
      <c r="A201" s="169">
        <v>1.79</v>
      </c>
      <c r="B201" s="171">
        <f t="shared" si="34"/>
        <v>2.21</v>
      </c>
      <c r="C201" s="169">
        <f t="shared" si="42"/>
        <v>2.6840454541605663</v>
      </c>
      <c r="D201" s="169">
        <f t="shared" si="37"/>
        <v>2.980620740718282</v>
      </c>
      <c r="E201" s="169">
        <f t="shared" si="38"/>
        <v>5.664666194878848</v>
      </c>
      <c r="F201" s="170">
        <f t="shared" si="39"/>
        <v>0.864528693559713</v>
      </c>
      <c r="G201" s="169">
        <f t="shared" si="35"/>
        <v>0.6669037579916177</v>
      </c>
      <c r="H201" s="169">
        <f t="shared" si="40"/>
        <v>0.7414562912379874</v>
      </c>
      <c r="I201" s="169">
        <f t="shared" si="41"/>
        <v>0.8994512095623445</v>
      </c>
      <c r="J201" s="171">
        <f t="shared" si="36"/>
        <v>41.828542783702225</v>
      </c>
      <c r="K201" s="167">
        <f t="shared" si="33"/>
        <v>1.79</v>
      </c>
    </row>
    <row r="202" spans="1:11" ht="12.75">
      <c r="A202" s="169">
        <v>1.8</v>
      </c>
      <c r="B202" s="171">
        <f t="shared" si="34"/>
        <v>2.2</v>
      </c>
      <c r="C202" s="169">
        <f t="shared" si="42"/>
        <v>2.6907248094147422</v>
      </c>
      <c r="D202" s="169">
        <f t="shared" si="37"/>
        <v>2.973213749463701</v>
      </c>
      <c r="E202" s="169">
        <f t="shared" si="38"/>
        <v>5.663938558878444</v>
      </c>
      <c r="F202" s="170">
        <f t="shared" si="39"/>
        <v>0.8637152308342144</v>
      </c>
      <c r="G202" s="169">
        <f t="shared" si="35"/>
        <v>0.6689647316224496</v>
      </c>
      <c r="H202" s="169">
        <f t="shared" si="40"/>
        <v>0.7399400733959437</v>
      </c>
      <c r="I202" s="169">
        <f t="shared" si="41"/>
        <v>0.9040796081664373</v>
      </c>
      <c r="J202" s="171">
        <f t="shared" si="36"/>
        <v>41.98721249581666</v>
      </c>
      <c r="K202" s="167">
        <f t="shared" si="33"/>
        <v>1.8</v>
      </c>
    </row>
    <row r="203" spans="1:11" ht="12.75">
      <c r="A203" s="169">
        <v>1.81</v>
      </c>
      <c r="B203" s="171">
        <f t="shared" si="34"/>
        <v>2.19</v>
      </c>
      <c r="C203" s="169">
        <f t="shared" si="42"/>
        <v>2.697424697744128</v>
      </c>
      <c r="D203" s="169">
        <f t="shared" si="37"/>
        <v>2.965821977125397</v>
      </c>
      <c r="E203" s="169">
        <f t="shared" si="38"/>
        <v>5.663246674869525</v>
      </c>
      <c r="F203" s="170">
        <f t="shared" si="39"/>
        <v>0.8629068651994922</v>
      </c>
      <c r="G203" s="169">
        <f t="shared" si="35"/>
        <v>0.6710103905824373</v>
      </c>
      <c r="H203" s="169">
        <f t="shared" si="40"/>
        <v>0.7384124930258432</v>
      </c>
      <c r="I203" s="169">
        <f t="shared" si="41"/>
        <v>0.9087202572004061</v>
      </c>
      <c r="J203" s="171">
        <f t="shared" si="36"/>
        <v>42.14509520315725</v>
      </c>
      <c r="K203" s="167">
        <f t="shared" si="33"/>
        <v>1.81</v>
      </c>
    </row>
    <row r="204" spans="1:11" ht="12.75">
      <c r="A204" s="169">
        <v>1.82</v>
      </c>
      <c r="B204" s="171">
        <f t="shared" si="34"/>
        <v>2.1799999999999997</v>
      </c>
      <c r="C204" s="169">
        <f t="shared" si="42"/>
        <v>2.704144966528237</v>
      </c>
      <c r="D204" s="169">
        <f t="shared" si="37"/>
        <v>2.958445537778243</v>
      </c>
      <c r="E204" s="169">
        <f t="shared" si="38"/>
        <v>5.66259050430648</v>
      </c>
      <c r="F204" s="170">
        <f t="shared" si="39"/>
        <v>0.8621036042084723</v>
      </c>
      <c r="G204" s="169">
        <f t="shared" si="35"/>
        <v>0.673040840090995</v>
      </c>
      <c r="H204" s="169">
        <f t="shared" si="40"/>
        <v>0.7368734601202608</v>
      </c>
      <c r="I204" s="169">
        <f t="shared" si="41"/>
        <v>0.9133737018851947</v>
      </c>
      <c r="J204" s="171">
        <f t="shared" si="36"/>
        <v>42.3021943666837</v>
      </c>
      <c r="K204" s="167">
        <f t="shared" si="33"/>
        <v>1.82</v>
      </c>
    </row>
    <row r="205" spans="1:11" ht="12.75">
      <c r="A205" s="169">
        <v>1.83</v>
      </c>
      <c r="B205" s="171">
        <f t="shared" si="34"/>
        <v>2.17</v>
      </c>
      <c r="C205" s="169">
        <f t="shared" si="42"/>
        <v>2.710885464197999</v>
      </c>
      <c r="D205" s="169">
        <f t="shared" si="37"/>
        <v>2.9510845463998487</v>
      </c>
      <c r="E205" s="169">
        <f t="shared" si="38"/>
        <v>5.661970010597848</v>
      </c>
      <c r="F205" s="170">
        <f t="shared" si="39"/>
        <v>0.8613054556997697</v>
      </c>
      <c r="G205" s="169">
        <f t="shared" si="35"/>
        <v>0.6750561852089888</v>
      </c>
      <c r="H205" s="169">
        <f t="shared" si="40"/>
        <v>0.7353228841400947</v>
      </c>
      <c r="I205" s="169">
        <f t="shared" si="41"/>
        <v>0.918040495908701</v>
      </c>
      <c r="J205" s="171">
        <f t="shared" si="36"/>
        <v>42.45851346021523</v>
      </c>
      <c r="K205" s="167">
        <f t="shared" si="33"/>
        <v>1.83</v>
      </c>
    </row>
    <row r="206" spans="1:11" ht="12.75">
      <c r="A206" s="169">
        <v>1.84</v>
      </c>
      <c r="B206" s="171">
        <f t="shared" si="34"/>
        <v>2.16</v>
      </c>
      <c r="C206" s="169">
        <f t="shared" si="42"/>
        <v>2.7176460402340847</v>
      </c>
      <c r="D206" s="169">
        <f t="shared" si="37"/>
        <v>2.943739118875856</v>
      </c>
      <c r="E206" s="169">
        <f t="shared" si="38"/>
        <v>5.6613851591099404</v>
      </c>
      <c r="F206" s="170">
        <f t="shared" si="39"/>
        <v>0.8605124277985796</v>
      </c>
      <c r="G206" s="169">
        <f t="shared" si="35"/>
        <v>0.6770565308208834</v>
      </c>
      <c r="H206" s="169">
        <f t="shared" si="40"/>
        <v>0.7337606740181694</v>
      </c>
      <c r="I206" s="169">
        <f t="shared" si="41"/>
        <v>0.922721201605468</v>
      </c>
      <c r="J206" s="171">
        <f t="shared" si="36"/>
        <v>42.614055969611194</v>
      </c>
      <c r="K206" s="167">
        <f t="shared" si="33"/>
        <v>1.84</v>
      </c>
    </row>
    <row r="207" spans="1:11" ht="12.75">
      <c r="A207" s="169">
        <v>1.85</v>
      </c>
      <c r="B207" s="171">
        <f t="shared" si="34"/>
        <v>2.15</v>
      </c>
      <c r="C207" s="169">
        <f t="shared" si="42"/>
        <v>2.7244265451650556</v>
      </c>
      <c r="D207" s="169">
        <f t="shared" si="37"/>
        <v>2.9364093720052042</v>
      </c>
      <c r="E207" s="169">
        <f t="shared" si="38"/>
        <v>5.66083591717026</v>
      </c>
      <c r="F207" s="170">
        <f t="shared" si="39"/>
        <v>0.8597245289175464</v>
      </c>
      <c r="G207" s="169">
        <f t="shared" si="35"/>
        <v>0.6790419816174271</v>
      </c>
      <c r="H207" s="169">
        <f t="shared" si="40"/>
        <v>0.7321867381630839</v>
      </c>
      <c r="I207" s="169">
        <f t="shared" si="41"/>
        <v>0.927416390142511</v>
      </c>
      <c r="J207" s="171">
        <f t="shared" si="36"/>
        <v>42.76882539196875</v>
      </c>
      <c r="K207" s="167">
        <f t="shared" si="33"/>
        <v>1.85</v>
      </c>
    </row>
    <row r="208" spans="1:11" ht="12.75">
      <c r="A208" s="169">
        <v>1.86</v>
      </c>
      <c r="B208" s="171">
        <f t="shared" si="34"/>
        <v>2.1399999999999997</v>
      </c>
      <c r="C208" s="169">
        <f t="shared" si="42"/>
        <v>2.7312268305653413</v>
      </c>
      <c r="D208" s="169">
        <f t="shared" si="37"/>
        <v>2.9290954235053523</v>
      </c>
      <c r="E208" s="169">
        <f t="shared" si="38"/>
        <v>5.660322254070694</v>
      </c>
      <c r="F208" s="170">
        <f t="shared" si="39"/>
        <v>0.8589417677576046</v>
      </c>
      <c r="G208" s="169">
        <f t="shared" si="35"/>
        <v>0.6810126420788696</v>
      </c>
      <c r="H208" s="169">
        <f t="shared" si="40"/>
        <v>0.7306009844633146</v>
      </c>
      <c r="I208" s="169">
        <f t="shared" si="41"/>
        <v>0.9321266417114512</v>
      </c>
      <c r="J208" s="171">
        <f t="shared" si="36"/>
        <v>42.92282523483719</v>
      </c>
      <c r="K208" s="167">
        <f t="shared" si="33"/>
        <v>1.86</v>
      </c>
    </row>
    <row r="209" spans="1:11" ht="12.75">
      <c r="A209" s="169">
        <v>1.87</v>
      </c>
      <c r="B209" s="171">
        <f t="shared" si="34"/>
        <v>2.13</v>
      </c>
      <c r="C209" s="169">
        <f t="shared" si="42"/>
        <v>2.7380467490530545</v>
      </c>
      <c r="D209" s="169">
        <f t="shared" si="37"/>
        <v>2.9217973920174547</v>
      </c>
      <c r="E209" s="169">
        <f t="shared" si="38"/>
        <v>5.65984414107051</v>
      </c>
      <c r="F209" s="170">
        <f t="shared" si="39"/>
        <v>0.8581641533087964</v>
      </c>
      <c r="G209" s="169">
        <f t="shared" si="35"/>
        <v>0.6829686164586979</v>
      </c>
      <c r="H209" s="169">
        <f t="shared" si="40"/>
        <v>0.7290033202915787</v>
      </c>
      <c r="I209" s="169">
        <f t="shared" si="41"/>
        <v>0.9368525457271328</v>
      </c>
      <c r="J209" s="171">
        <f t="shared" si="36"/>
        <v>43.07605901544877</v>
      </c>
      <c r="K209" s="167">
        <f t="shared" si="33"/>
        <v>1.87</v>
      </c>
    </row>
    <row r="210" spans="1:11" ht="12.75">
      <c r="A210" s="169">
        <v>1.88</v>
      </c>
      <c r="B210" s="171">
        <f t="shared" si="34"/>
        <v>2.12</v>
      </c>
      <c r="C210" s="169">
        <f t="shared" si="42"/>
        <v>2.744886154287642</v>
      </c>
      <c r="D210" s="169">
        <f t="shared" si="37"/>
        <v>2.9145153971114994</v>
      </c>
      <c r="E210" s="169">
        <f t="shared" si="38"/>
        <v>5.659401551399141</v>
      </c>
      <c r="F210" s="170">
        <f t="shared" si="39"/>
        <v>0.857391694851064</v>
      </c>
      <c r="G210" s="169">
        <f t="shared" si="35"/>
        <v>0.6849100087678868</v>
      </c>
      <c r="H210" s="169">
        <f t="shared" si="40"/>
        <v>0.7273936525094625</v>
      </c>
      <c r="I210" s="169">
        <f t="shared" si="41"/>
        <v>0.9415947010329141</v>
      </c>
      <c r="J210" s="171">
        <f t="shared" si="36"/>
        <v>43.22853025996592</v>
      </c>
      <c r="K210" s="167">
        <f t="shared" si="33"/>
        <v>1.88</v>
      </c>
    </row>
    <row r="211" spans="1:11" ht="12.75">
      <c r="A211" s="169">
        <v>1.89</v>
      </c>
      <c r="B211" s="171">
        <f t="shared" si="34"/>
        <v>2.1100000000000003</v>
      </c>
      <c r="C211" s="169">
        <f t="shared" si="42"/>
        <v>2.751744900967384</v>
      </c>
      <c r="D211" s="169">
        <f t="shared" si="37"/>
        <v>2.9072495592913934</v>
      </c>
      <c r="E211" s="169">
        <f t="shared" si="38"/>
        <v>5.658994460258778</v>
      </c>
      <c r="F211" s="170">
        <f t="shared" si="39"/>
        <v>0.8566244019550171</v>
      </c>
      <c r="G211" s="169">
        <f t="shared" si="35"/>
        <v>0.6868369227596514</v>
      </c>
      <c r="H211" s="169">
        <f t="shared" si="40"/>
        <v>0.7257718874723252</v>
      </c>
      <c r="I211" s="169">
        <f t="shared" si="41"/>
        <v>0.9463537161128213</v>
      </c>
      <c r="J211" s="171">
        <f t="shared" si="36"/>
        <v>43.38024250274473</v>
      </c>
      <c r="K211" s="167">
        <f t="shared" si="33"/>
        <v>1.89</v>
      </c>
    </row>
    <row r="212" spans="1:11" ht="12.75">
      <c r="A212" s="169">
        <v>1.9</v>
      </c>
      <c r="B212" s="171">
        <f t="shared" si="34"/>
        <v>2.1</v>
      </c>
      <c r="C212" s="169">
        <f t="shared" si="42"/>
        <v>2.758622844826744</v>
      </c>
      <c r="D212" s="169">
        <f t="shared" si="37"/>
        <v>2.9</v>
      </c>
      <c r="E212" s="169">
        <f t="shared" si="38"/>
        <v>5.658622844826744</v>
      </c>
      <c r="F212" s="170">
        <f t="shared" si="39"/>
        <v>0.8558622844826744</v>
      </c>
      <c r="G212" s="169">
        <f t="shared" si="35"/>
        <v>0.6887494619146931</v>
      </c>
      <c r="H212" s="169">
        <f t="shared" si="40"/>
        <v>0.7241379310344828</v>
      </c>
      <c r="I212" s="169">
        <f t="shared" si="41"/>
        <v>0.9511302093107666</v>
      </c>
      <c r="J212" s="171">
        <f t="shared" si="36"/>
        <v>43.53119928561418</v>
      </c>
      <c r="K212" s="167">
        <f t="shared" si="33"/>
        <v>1.9</v>
      </c>
    </row>
    <row r="213" spans="1:11" ht="12.75">
      <c r="A213" s="169">
        <v>1.91</v>
      </c>
      <c r="B213" s="171">
        <f t="shared" si="34"/>
        <v>2.09</v>
      </c>
      <c r="C213" s="169">
        <f t="shared" si="42"/>
        <v>2.765519842633569</v>
      </c>
      <c r="D213" s="169">
        <f t="shared" si="37"/>
        <v>2.892766841624122</v>
      </c>
      <c r="E213" s="169">
        <f t="shared" si="38"/>
        <v>5.658286684257691</v>
      </c>
      <c r="F213" s="170">
        <f t="shared" si="39"/>
        <v>0.8551053525881813</v>
      </c>
      <c r="G213" s="169">
        <f t="shared" si="35"/>
        <v>0.6906477294269318</v>
      </c>
      <c r="H213" s="169">
        <f t="shared" si="40"/>
        <v>0.7224916885546798</v>
      </c>
      <c r="I213" s="169">
        <f t="shared" si="41"/>
        <v>0.9559248090570415</v>
      </c>
      <c r="J213" s="171">
        <f t="shared" si="36"/>
        <v>43.68140415717143</v>
      </c>
      <c r="K213" s="167">
        <f t="shared" si="33"/>
        <v>1.91</v>
      </c>
    </row>
    <row r="214" spans="1:11" ht="12.75">
      <c r="A214" s="169">
        <v>1.92</v>
      </c>
      <c r="B214" s="171">
        <f t="shared" si="34"/>
        <v>2.08</v>
      </c>
      <c r="C214" s="169">
        <f t="shared" si="42"/>
        <v>2.772435752186153</v>
      </c>
      <c r="D214" s="169">
        <f t="shared" si="37"/>
        <v>2.8855502074994295</v>
      </c>
      <c r="E214" s="169">
        <f t="shared" si="38"/>
        <v>5.657985959685583</v>
      </c>
      <c r="F214" s="170">
        <f t="shared" si="39"/>
        <v>0.8543536167185012</v>
      </c>
      <c r="G214" s="169">
        <f t="shared" si="35"/>
        <v>0.6925318281897135</v>
      </c>
      <c r="H214" s="169">
        <f t="shared" si="40"/>
        <v>0.720833064901856</v>
      </c>
      <c r="I214" s="169">
        <f t="shared" si="41"/>
        <v>0.9607381541023013</v>
      </c>
      <c r="J214" s="171">
        <f t="shared" si="36"/>
        <v>43.830860672092584</v>
      </c>
      <c r="K214" s="167">
        <f aca="true" t="shared" si="43" ref="K214:K277">A214</f>
        <v>1.92</v>
      </c>
    </row>
    <row r="215" spans="1:11" ht="12.75">
      <c r="A215" s="169">
        <v>1.93</v>
      </c>
      <c r="B215" s="171">
        <f aca="true" t="shared" si="44" ref="B215:B278">4-A215</f>
        <v>2.0700000000000003</v>
      </c>
      <c r="C215" s="169">
        <f t="shared" si="42"/>
        <v>2.779370432310166</v>
      </c>
      <c r="D215" s="169">
        <f t="shared" si="37"/>
        <v>2.878350221915325</v>
      </c>
      <c r="E215" s="169">
        <f t="shared" si="38"/>
        <v>5.657720654225491</v>
      </c>
      <c r="F215" s="170">
        <f t="shared" si="39"/>
        <v>0.8536070876140815</v>
      </c>
      <c r="G215" s="169">
        <f aca="true" t="shared" si="45" ref="G215:G278">A215/C215</f>
        <v>0.6944018607824853</v>
      </c>
      <c r="H215" s="169">
        <f t="shared" si="40"/>
        <v>0.7191619644612154</v>
      </c>
      <c r="I215" s="169">
        <f t="shared" si="41"/>
        <v>0.9655708937592662</v>
      </c>
      <c r="J215" s="171">
        <f aca="true" t="shared" si="46" ref="J215:J278">ASIN(G215)/PI()*180</f>
        <v>43.97957239045884</v>
      </c>
      <c r="K215" s="167">
        <f t="shared" si="43"/>
        <v>1.93</v>
      </c>
    </row>
    <row r="216" spans="1:11" ht="12.75">
      <c r="A216" s="169">
        <v>1.94</v>
      </c>
      <c r="B216" s="171">
        <f t="shared" si="44"/>
        <v>2.06</v>
      </c>
      <c r="C216" s="169">
        <f t="shared" si="42"/>
        <v>2.7863237428554495</v>
      </c>
      <c r="D216" s="169">
        <f t="shared" si="37"/>
        <v>2.871167010119753</v>
      </c>
      <c r="E216" s="169">
        <f t="shared" si="38"/>
        <v>5.657490752975202</v>
      </c>
      <c r="F216" s="170">
        <f t="shared" si="39"/>
        <v>0.8528657763094956</v>
      </c>
      <c r="G216" s="169">
        <f t="shared" si="45"/>
        <v>0.6962579294579282</v>
      </c>
      <c r="H216" s="169">
        <f t="shared" si="40"/>
        <v>0.7174782911406049</v>
      </c>
      <c r="I216" s="169">
        <f t="shared" si="41"/>
        <v>0.9704236881523735</v>
      </c>
      <c r="J216" s="171">
        <f t="shared" si="46"/>
        <v>44.127542877097966</v>
      </c>
      <c r="K216" s="167">
        <f t="shared" si="43"/>
        <v>1.94</v>
      </c>
    </row>
    <row r="217" spans="1:11" ht="12.75">
      <c r="A217" s="169">
        <v>1.95</v>
      </c>
      <c r="B217" s="171">
        <f t="shared" si="44"/>
        <v>2.05</v>
      </c>
      <c r="C217" s="169">
        <f t="shared" si="42"/>
        <v>2.7932955446926844</v>
      </c>
      <c r="D217" s="169">
        <f t="shared" si="37"/>
        <v>2.864000698323937</v>
      </c>
      <c r="E217" s="169">
        <f t="shared" si="38"/>
        <v>5.657296243016622</v>
      </c>
      <c r="F217" s="170">
        <f t="shared" si="39"/>
        <v>0.8521296941340559</v>
      </c>
      <c r="G217" s="169">
        <f t="shared" si="45"/>
        <v>0.6981001361295398</v>
      </c>
      <c r="H217" s="169">
        <f t="shared" si="40"/>
        <v>0.7157819483772107</v>
      </c>
      <c r="I217" s="169">
        <f t="shared" si="41"/>
        <v>0.9752972084756283</v>
      </c>
      <c r="J217" s="171">
        <f t="shared" si="46"/>
        <v>44.27477570094075</v>
      </c>
      <c r="K217" s="167">
        <f t="shared" si="43"/>
        <v>1.95</v>
      </c>
    </row>
    <row r="218" spans="1:11" ht="12.75">
      <c r="A218" s="169">
        <v>1.96</v>
      </c>
      <c r="B218" s="171">
        <f t="shared" si="44"/>
        <v>2.04</v>
      </c>
      <c r="C218" s="169">
        <f t="shared" si="42"/>
        <v>2.800285699709942</v>
      </c>
      <c r="D218" s="169">
        <f t="shared" si="37"/>
        <v>2.856851413707055</v>
      </c>
      <c r="E218" s="169">
        <f t="shared" si="38"/>
        <v>5.657137113416997</v>
      </c>
      <c r="F218" s="170">
        <f t="shared" si="39"/>
        <v>0.8513988527124052</v>
      </c>
      <c r="G218" s="169">
        <f t="shared" si="45"/>
        <v>0.699928582359657</v>
      </c>
      <c r="H218" s="169">
        <f t="shared" si="40"/>
        <v>0.7140728391445786</v>
      </c>
      <c r="I218" s="169">
        <f t="shared" si="41"/>
        <v>0.9801921372589025</v>
      </c>
      <c r="J218" s="171">
        <f t="shared" si="46"/>
        <v>44.42127443439224</v>
      </c>
      <c r="K218" s="167">
        <f t="shared" si="43"/>
        <v>1.96</v>
      </c>
    </row>
    <row r="219" spans="1:11" ht="12.75">
      <c r="A219" s="169">
        <v>1.97</v>
      </c>
      <c r="B219" s="171">
        <f t="shared" si="44"/>
        <v>2.0300000000000002</v>
      </c>
      <c r="C219" s="169">
        <f t="shared" si="42"/>
        <v>2.807294070809113</v>
      </c>
      <c r="D219" s="169">
        <f t="shared" si="37"/>
        <v>2.8497192844208357</v>
      </c>
      <c r="E219" s="169">
        <f t="shared" si="38"/>
        <v>5.657013355229949</v>
      </c>
      <c r="F219" s="170">
        <f t="shared" si="39"/>
        <v>0.8506732639650785</v>
      </c>
      <c r="G219" s="169">
        <f t="shared" si="45"/>
        <v>0.701743369347911</v>
      </c>
      <c r="H219" s="169">
        <f t="shared" si="40"/>
        <v>0.7123508659599672</v>
      </c>
      <c r="I219" s="169">
        <f t="shared" si="41"/>
        <v>0.9851091686429532</v>
      </c>
      <c r="J219" s="171">
        <f t="shared" si="46"/>
        <v>44.56704265271769</v>
      </c>
      <c r="K219" s="167">
        <f t="shared" si="43"/>
        <v>1.97</v>
      </c>
    </row>
    <row r="220" spans="1:11" ht="12.75">
      <c r="A220" s="169">
        <v>1.98</v>
      </c>
      <c r="B220" s="171">
        <f t="shared" si="44"/>
        <v>2.02</v>
      </c>
      <c r="C220" s="169">
        <f t="shared" si="42"/>
        <v>2.8143205219022227</v>
      </c>
      <c r="D220" s="169">
        <f t="shared" si="37"/>
        <v>2.842604439594085</v>
      </c>
      <c r="E220" s="169">
        <f t="shared" si="38"/>
        <v>5.6569249614963075</v>
      </c>
      <c r="F220" s="170">
        <f t="shared" si="39"/>
        <v>0.8499529401090392</v>
      </c>
      <c r="G220" s="169">
        <f t="shared" si="45"/>
        <v>0.7035445979201053</v>
      </c>
      <c r="H220" s="169">
        <f t="shared" si="40"/>
        <v>0.7106159308920413</v>
      </c>
      <c r="I220" s="169">
        <f t="shared" si="41"/>
        <v>0.9900490086634289</v>
      </c>
      <c r="J220" s="171">
        <f t="shared" si="46"/>
        <v>44.71208393344291</v>
      </c>
      <c r="K220" s="167">
        <f t="shared" si="43"/>
        <v>1.98</v>
      </c>
    </row>
    <row r="221" spans="1:11" ht="12.75">
      <c r="A221" s="169">
        <v>1.99</v>
      </c>
      <c r="B221" s="171">
        <f t="shared" si="44"/>
        <v>2.01</v>
      </c>
      <c r="C221" s="169">
        <f t="shared" si="42"/>
        <v>2.8213649179076428</v>
      </c>
      <c r="D221" s="169">
        <f t="shared" si="37"/>
        <v>2.835507009337131</v>
      </c>
      <c r="E221" s="169">
        <f t="shared" si="38"/>
        <v>5.656871927244774</v>
      </c>
      <c r="F221" s="170">
        <f t="shared" si="39"/>
        <v>0.8492378936581905</v>
      </c>
      <c r="G221" s="169">
        <f t="shared" si="45"/>
        <v>0.7053323685175072</v>
      </c>
      <c r="H221" s="169">
        <f t="shared" si="40"/>
        <v>0.7088679355689149</v>
      </c>
      <c r="I221" s="169">
        <f t="shared" si="41"/>
        <v>0.9950123755441553</v>
      </c>
      <c r="J221" s="171">
        <f t="shared" si="46"/>
        <v>44.8564018557688</v>
      </c>
      <c r="K221" s="167">
        <f t="shared" si="43"/>
        <v>1.99</v>
      </c>
    </row>
    <row r="222" spans="1:11" ht="12.75">
      <c r="A222" s="169">
        <v>2</v>
      </c>
      <c r="B222" s="171">
        <f t="shared" si="44"/>
        <v>2</v>
      </c>
      <c r="C222" s="169">
        <f t="shared" si="42"/>
        <v>2.8284271247461903</v>
      </c>
      <c r="D222" s="169">
        <f t="shared" si="37"/>
        <v>2.8284271247461903</v>
      </c>
      <c r="E222" s="169">
        <f t="shared" si="38"/>
        <v>5.656854249492381</v>
      </c>
      <c r="F222" s="170">
        <f t="shared" si="39"/>
        <v>0.848528137423857</v>
      </c>
      <c r="G222" s="169">
        <f t="shared" si="45"/>
        <v>0.7071067811865475</v>
      </c>
      <c r="H222" s="169">
        <f t="shared" si="40"/>
        <v>0.7071067811865475</v>
      </c>
      <c r="I222" s="169">
        <f t="shared" si="41"/>
        <v>1</v>
      </c>
      <c r="J222" s="171">
        <f t="shared" si="46"/>
        <v>45</v>
      </c>
      <c r="K222" s="167">
        <f t="shared" si="43"/>
        <v>2</v>
      </c>
    </row>
    <row r="223" spans="1:11" ht="12.75">
      <c r="A223" s="169">
        <v>2.01</v>
      </c>
      <c r="B223" s="171">
        <f t="shared" si="44"/>
        <v>1.9900000000000002</v>
      </c>
      <c r="C223" s="169">
        <f t="shared" si="42"/>
        <v>2.835507009337131</v>
      </c>
      <c r="D223" s="169">
        <f t="shared" si="37"/>
        <v>2.8213649179076428</v>
      </c>
      <c r="E223" s="169">
        <f t="shared" si="38"/>
        <v>5.656871927244774</v>
      </c>
      <c r="F223" s="170">
        <f t="shared" si="39"/>
        <v>0.8478236845152416</v>
      </c>
      <c r="G223" s="169">
        <f t="shared" si="45"/>
        <v>0.7088679355689149</v>
      </c>
      <c r="H223" s="169">
        <f t="shared" si="40"/>
        <v>0.7053323685175072</v>
      </c>
      <c r="I223" s="169">
        <f t="shared" si="41"/>
        <v>1.0050126255496241</v>
      </c>
      <c r="J223" s="171">
        <f t="shared" si="46"/>
        <v>45.14288194698733</v>
      </c>
      <c r="K223" s="167">
        <f t="shared" si="43"/>
        <v>2.01</v>
      </c>
    </row>
    <row r="224" spans="1:11" ht="12.75">
      <c r="A224" s="169">
        <v>2.02</v>
      </c>
      <c r="B224" s="171">
        <f t="shared" si="44"/>
        <v>1.98</v>
      </c>
      <c r="C224" s="169">
        <f t="shared" si="42"/>
        <v>2.842604439594085</v>
      </c>
      <c r="D224" s="169">
        <f t="shared" si="37"/>
        <v>2.8143205219022227</v>
      </c>
      <c r="E224" s="169">
        <f t="shared" si="38"/>
        <v>5.6569249614963075</v>
      </c>
      <c r="F224" s="170">
        <f t="shared" si="39"/>
        <v>0.8471245483398531</v>
      </c>
      <c r="G224" s="169">
        <f t="shared" si="45"/>
        <v>0.7106159308920413</v>
      </c>
      <c r="H224" s="169">
        <f t="shared" si="40"/>
        <v>0.7035445979201053</v>
      </c>
      <c r="I224" s="169">
        <f t="shared" si="41"/>
        <v>1.0100510088384462</v>
      </c>
      <c r="J224" s="171">
        <f t="shared" si="46"/>
        <v>45.285051277583825</v>
      </c>
      <c r="K224" s="167">
        <f t="shared" si="43"/>
        <v>2.02</v>
      </c>
    </row>
    <row r="225" spans="1:11" ht="12.75">
      <c r="A225" s="169">
        <v>2.03</v>
      </c>
      <c r="B225" s="171">
        <f t="shared" si="44"/>
        <v>1.9700000000000002</v>
      </c>
      <c r="C225" s="169">
        <f t="shared" si="42"/>
        <v>2.8497192844208357</v>
      </c>
      <c r="D225" s="169">
        <f t="shared" si="37"/>
        <v>2.807294070809113</v>
      </c>
      <c r="E225" s="169">
        <f t="shared" si="38"/>
        <v>5.657013355229949</v>
      </c>
      <c r="F225" s="170">
        <f t="shared" si="39"/>
        <v>0.8464307426039062</v>
      </c>
      <c r="G225" s="169">
        <f t="shared" si="45"/>
        <v>0.712350865959967</v>
      </c>
      <c r="H225" s="169">
        <f t="shared" si="40"/>
        <v>0.701743369347911</v>
      </c>
      <c r="I225" s="169">
        <f t="shared" si="41"/>
        <v>1.0151159199721587</v>
      </c>
      <c r="J225" s="171">
        <f t="shared" si="46"/>
        <v>45.42651157211427</v>
      </c>
      <c r="K225" s="167">
        <f t="shared" si="43"/>
        <v>2.03</v>
      </c>
    </row>
    <row r="226" spans="1:11" ht="12.75">
      <c r="A226" s="169">
        <v>2.04</v>
      </c>
      <c r="B226" s="171">
        <f t="shared" si="44"/>
        <v>1.96</v>
      </c>
      <c r="C226" s="169">
        <f t="shared" si="42"/>
        <v>2.856851413707055</v>
      </c>
      <c r="D226" s="169">
        <f t="shared" si="37"/>
        <v>2.800285699709942</v>
      </c>
      <c r="E226" s="169">
        <f t="shared" si="38"/>
        <v>5.657137113416997</v>
      </c>
      <c r="F226" s="170">
        <f t="shared" si="39"/>
        <v>0.845742281312694</v>
      </c>
      <c r="G226" s="169">
        <f t="shared" si="45"/>
        <v>0.7140728391445786</v>
      </c>
      <c r="H226" s="169">
        <f t="shared" si="40"/>
        <v>0.699928582359657</v>
      </c>
      <c r="I226" s="169">
        <f t="shared" si="41"/>
        <v>1.0202081428611436</v>
      </c>
      <c r="J226" s="171">
        <f t="shared" si="46"/>
        <v>45.56726640985794</v>
      </c>
      <c r="K226" s="167">
        <f t="shared" si="43"/>
        <v>2.04</v>
      </c>
    </row>
    <row r="227" spans="1:11" ht="12.75">
      <c r="A227" s="169">
        <v>2.05</v>
      </c>
      <c r="B227" s="171">
        <f t="shared" si="44"/>
        <v>1.9500000000000002</v>
      </c>
      <c r="C227" s="169">
        <f t="shared" si="42"/>
        <v>2.864000698323937</v>
      </c>
      <c r="D227" s="169">
        <f t="shared" si="37"/>
        <v>2.7932955446926844</v>
      </c>
      <c r="E227" s="169">
        <f t="shared" si="38"/>
        <v>5.657296243016622</v>
      </c>
      <c r="F227" s="170">
        <f t="shared" si="39"/>
        <v>0.8450591787709306</v>
      </c>
      <c r="G227" s="169">
        <f t="shared" si="45"/>
        <v>0.7157819483772107</v>
      </c>
      <c r="H227" s="169">
        <f t="shared" si="40"/>
        <v>0.6981001361295399</v>
      </c>
      <c r="I227" s="169">
        <f t="shared" si="41"/>
        <v>1.0253284755761596</v>
      </c>
      <c r="J227" s="171">
        <f t="shared" si="46"/>
        <v>45.707319368544255</v>
      </c>
      <c r="K227" s="167">
        <f t="shared" si="43"/>
        <v>2.05</v>
      </c>
    </row>
    <row r="228" spans="1:11" ht="12.75">
      <c r="A228" s="169">
        <v>2.06</v>
      </c>
      <c r="B228" s="171">
        <f t="shared" si="44"/>
        <v>1.94</v>
      </c>
      <c r="C228" s="169">
        <f t="shared" si="42"/>
        <v>2.871167010119753</v>
      </c>
      <c r="D228" s="169">
        <f t="shared" si="37"/>
        <v>2.7863237428554495</v>
      </c>
      <c r="E228" s="169">
        <f t="shared" si="38"/>
        <v>5.657490752975202</v>
      </c>
      <c r="F228" s="170">
        <f t="shared" si="39"/>
        <v>0.8443814495830652</v>
      </c>
      <c r="G228" s="169">
        <f t="shared" si="45"/>
        <v>0.7174782911406049</v>
      </c>
      <c r="H228" s="169">
        <f t="shared" si="40"/>
        <v>0.6962579294579282</v>
      </c>
      <c r="I228" s="169">
        <f t="shared" si="41"/>
        <v>1.0304777307156816</v>
      </c>
      <c r="J228" s="171">
        <f t="shared" si="46"/>
        <v>45.84667402386151</v>
      </c>
      <c r="K228" s="167">
        <f t="shared" si="43"/>
        <v>2.06</v>
      </c>
    </row>
    <row r="229" spans="1:11" ht="12.75">
      <c r="A229" s="169">
        <v>2.07</v>
      </c>
      <c r="B229" s="171">
        <f t="shared" si="44"/>
        <v>1.9300000000000002</v>
      </c>
      <c r="C229" s="169">
        <f t="shared" si="42"/>
        <v>2.878350221915325</v>
      </c>
      <c r="D229" s="169">
        <f t="shared" si="37"/>
        <v>2.7793704323101664</v>
      </c>
      <c r="E229" s="169">
        <f t="shared" si="38"/>
        <v>5.657720654225491</v>
      </c>
      <c r="F229" s="170">
        <f t="shared" si="39"/>
        <v>0.8437091086535657</v>
      </c>
      <c r="G229" s="169">
        <f t="shared" si="45"/>
        <v>0.7191619644612152</v>
      </c>
      <c r="H229" s="169">
        <f t="shared" si="40"/>
        <v>0.6944018607824853</v>
      </c>
      <c r="I229" s="169">
        <f t="shared" si="41"/>
        <v>1.0356567357852828</v>
      </c>
      <c r="J229" s="171">
        <f t="shared" si="46"/>
        <v>45.98533394897793</v>
      </c>
      <c r="K229" s="167">
        <f t="shared" si="43"/>
        <v>2.07</v>
      </c>
    </row>
    <row r="230" spans="1:11" ht="12.75">
      <c r="A230" s="169">
        <v>2.08</v>
      </c>
      <c r="B230" s="171">
        <f t="shared" si="44"/>
        <v>1.92</v>
      </c>
      <c r="C230" s="169">
        <f t="shared" si="42"/>
        <v>2.8855502074994295</v>
      </c>
      <c r="D230" s="169">
        <f t="shared" si="37"/>
        <v>2.772435752186153</v>
      </c>
      <c r="E230" s="169">
        <f t="shared" si="38"/>
        <v>5.657985959685583</v>
      </c>
      <c r="F230" s="170">
        <f t="shared" si="39"/>
        <v>0.8430421711871736</v>
      </c>
      <c r="G230" s="169">
        <f t="shared" si="45"/>
        <v>0.720833064901856</v>
      </c>
      <c r="H230" s="169">
        <f t="shared" si="40"/>
        <v>0.6925318281897135</v>
      </c>
      <c r="I230" s="169">
        <f t="shared" si="41"/>
        <v>1.0408663335894932</v>
      </c>
      <c r="J230" s="171">
        <f t="shared" si="46"/>
        <v>46.12330271407543</v>
      </c>
      <c r="K230" s="167">
        <f t="shared" si="43"/>
        <v>2.08</v>
      </c>
    </row>
    <row r="231" spans="1:11" ht="12.75">
      <c r="A231" s="169">
        <v>2.09</v>
      </c>
      <c r="B231" s="171">
        <f t="shared" si="44"/>
        <v>1.9100000000000001</v>
      </c>
      <c r="C231" s="169">
        <f t="shared" si="42"/>
        <v>2.892766841624122</v>
      </c>
      <c r="D231" s="169">
        <f t="shared" si="37"/>
        <v>2.765519842633569</v>
      </c>
      <c r="E231" s="169">
        <f t="shared" si="38"/>
        <v>5.658286684257691</v>
      </c>
      <c r="F231" s="170">
        <f t="shared" si="39"/>
        <v>0.842380652689126</v>
      </c>
      <c r="G231" s="169">
        <f t="shared" si="45"/>
        <v>0.7224916885546798</v>
      </c>
      <c r="H231" s="169">
        <f t="shared" si="40"/>
        <v>0.6906477294269318</v>
      </c>
      <c r="I231" s="169">
        <f t="shared" si="41"/>
        <v>1.0461073826365443</v>
      </c>
      <c r="J231" s="171">
        <f t="shared" si="46"/>
        <v>46.26058388589534</v>
      </c>
      <c r="K231" s="167">
        <f t="shared" si="43"/>
        <v>2.09</v>
      </c>
    </row>
    <row r="232" spans="1:11" ht="12.75">
      <c r="A232" s="169">
        <v>2.1</v>
      </c>
      <c r="B232" s="171">
        <f t="shared" si="44"/>
        <v>1.9</v>
      </c>
      <c r="C232" s="169">
        <f t="shared" si="42"/>
        <v>2.9</v>
      </c>
      <c r="D232" s="169">
        <f t="shared" si="37"/>
        <v>2.758622844826744</v>
      </c>
      <c r="E232" s="169">
        <f t="shared" si="38"/>
        <v>5.658622844826744</v>
      </c>
      <c r="F232" s="170">
        <f t="shared" si="39"/>
        <v>0.8417245689653488</v>
      </c>
      <c r="G232" s="169">
        <f t="shared" si="45"/>
        <v>0.7241379310344828</v>
      </c>
      <c r="H232" s="169">
        <f t="shared" si="40"/>
        <v>0.6887494619146931</v>
      </c>
      <c r="I232" s="169">
        <f t="shared" si="41"/>
        <v>1.0513807575564724</v>
      </c>
      <c r="J232" s="171">
        <f t="shared" si="46"/>
        <v>46.397181027296384</v>
      </c>
      <c r="K232" s="167">
        <f t="shared" si="43"/>
        <v>2.1</v>
      </c>
    </row>
    <row r="233" spans="1:11" ht="12.75">
      <c r="A233" s="169">
        <v>2.11</v>
      </c>
      <c r="B233" s="171">
        <f t="shared" si="44"/>
        <v>1.8900000000000001</v>
      </c>
      <c r="C233" s="169">
        <f t="shared" si="42"/>
        <v>2.907249559291393</v>
      </c>
      <c r="D233" s="169">
        <f t="shared" si="37"/>
        <v>2.7517449009673847</v>
      </c>
      <c r="E233" s="169">
        <f t="shared" si="38"/>
        <v>5.658994460258778</v>
      </c>
      <c r="F233" s="170">
        <f t="shared" si="39"/>
        <v>0.8410739361226162</v>
      </c>
      <c r="G233" s="169">
        <f t="shared" si="45"/>
        <v>0.7257718874723252</v>
      </c>
      <c r="H233" s="169">
        <f t="shared" si="40"/>
        <v>0.6868369227596514</v>
      </c>
      <c r="I233" s="169">
        <f t="shared" si="41"/>
        <v>1.05668734953304</v>
      </c>
      <c r="J233" s="171">
        <f t="shared" si="46"/>
        <v>46.53309769682431</v>
      </c>
      <c r="K233" s="167">
        <f t="shared" si="43"/>
        <v>2.11</v>
      </c>
    </row>
    <row r="234" spans="1:11" ht="12.75">
      <c r="A234" s="169">
        <v>2.12</v>
      </c>
      <c r="B234" s="171">
        <f t="shared" si="44"/>
        <v>1.88</v>
      </c>
      <c r="C234" s="169">
        <f t="shared" si="42"/>
        <v>2.9145153971114994</v>
      </c>
      <c r="D234" s="169">
        <f t="shared" si="37"/>
        <v>2.744886154287642</v>
      </c>
      <c r="E234" s="169">
        <f t="shared" si="38"/>
        <v>5.659401551399141</v>
      </c>
      <c r="F234" s="170">
        <f t="shared" si="39"/>
        <v>0.8404287705686784</v>
      </c>
      <c r="G234" s="169">
        <f t="shared" si="45"/>
        <v>0.7273936525094625</v>
      </c>
      <c r="H234" s="169">
        <f t="shared" si="40"/>
        <v>0.6849100087678868</v>
      </c>
      <c r="I234" s="169">
        <f t="shared" si="41"/>
        <v>1.0620280667499682</v>
      </c>
      <c r="J234" s="171">
        <f t="shared" si="46"/>
        <v>46.668337448293315</v>
      </c>
      <c r="K234" s="167">
        <f t="shared" si="43"/>
        <v>2.12</v>
      </c>
    </row>
    <row r="235" spans="1:11" ht="12.75">
      <c r="A235" s="169">
        <v>2.13</v>
      </c>
      <c r="B235" s="171">
        <f t="shared" si="44"/>
        <v>1.87</v>
      </c>
      <c r="C235" s="169">
        <f t="shared" si="42"/>
        <v>2.9217973920174547</v>
      </c>
      <c r="D235" s="169">
        <f t="shared" si="37"/>
        <v>2.7380467490530545</v>
      </c>
      <c r="E235" s="169">
        <f t="shared" si="38"/>
        <v>5.65984414107051</v>
      </c>
      <c r="F235" s="170">
        <f t="shared" si="39"/>
        <v>0.8397890890123564</v>
      </c>
      <c r="G235" s="169">
        <f t="shared" si="45"/>
        <v>0.7290033202915787</v>
      </c>
      <c r="H235" s="169">
        <f t="shared" si="40"/>
        <v>0.6829686164586979</v>
      </c>
      <c r="I235" s="169">
        <f t="shared" si="41"/>
        <v>1.0674038348519996</v>
      </c>
      <c r="J235" s="171">
        <f t="shared" si="46"/>
        <v>46.8029038303787</v>
      </c>
      <c r="K235" s="167">
        <f t="shared" si="43"/>
        <v>2.13</v>
      </c>
    </row>
    <row r="236" spans="1:11" ht="12.75">
      <c r="A236" s="169">
        <v>2.14</v>
      </c>
      <c r="B236" s="171">
        <f t="shared" si="44"/>
        <v>1.8599999999999999</v>
      </c>
      <c r="C236" s="169">
        <f t="shared" si="42"/>
        <v>2.9290954235053523</v>
      </c>
      <c r="D236" s="169">
        <f t="shared" si="37"/>
        <v>2.7312268305653413</v>
      </c>
      <c r="E236" s="169">
        <f t="shared" si="38"/>
        <v>5.660322254070694</v>
      </c>
      <c r="F236" s="170">
        <f t="shared" si="39"/>
        <v>0.8391549084636035</v>
      </c>
      <c r="G236" s="169">
        <f t="shared" si="45"/>
        <v>0.7306009844633147</v>
      </c>
      <c r="H236" s="169">
        <f t="shared" si="40"/>
        <v>0.6810126420788695</v>
      </c>
      <c r="I236" s="169">
        <f t="shared" si="41"/>
        <v>1.0728155974213212</v>
      </c>
      <c r="J236" s="171">
        <f t="shared" si="46"/>
        <v>46.93680038622105</v>
      </c>
      <c r="K236" s="167">
        <f t="shared" si="43"/>
        <v>2.14</v>
      </c>
    </row>
    <row r="237" spans="1:11" ht="12.75">
      <c r="A237" s="169">
        <v>2.15</v>
      </c>
      <c r="B237" s="171">
        <f t="shared" si="44"/>
        <v>1.85</v>
      </c>
      <c r="C237" s="169">
        <f t="shared" si="42"/>
        <v>2.9364093720052042</v>
      </c>
      <c r="D237" s="169">
        <f t="shared" si="37"/>
        <v>2.7244265451650556</v>
      </c>
      <c r="E237" s="169">
        <f t="shared" si="38"/>
        <v>5.66083591717026</v>
      </c>
      <c r="F237" s="170">
        <f t="shared" si="39"/>
        <v>0.8385262462335316</v>
      </c>
      <c r="G237" s="169">
        <f t="shared" si="45"/>
        <v>0.7321867381630839</v>
      </c>
      <c r="H237" s="169">
        <f t="shared" si="40"/>
        <v>0.6790419816174271</v>
      </c>
      <c r="I237" s="169">
        <f t="shared" si="41"/>
        <v>1.0782643164699035</v>
      </c>
      <c r="J237" s="171">
        <f t="shared" si="46"/>
        <v>47.07003065304111</v>
      </c>
      <c r="K237" s="167">
        <f t="shared" si="43"/>
        <v>2.15</v>
      </c>
    </row>
    <row r="238" spans="1:11" ht="12.75">
      <c r="A238" s="169">
        <v>2.16</v>
      </c>
      <c r="B238" s="171">
        <f t="shared" si="44"/>
        <v>1.8399999999999999</v>
      </c>
      <c r="C238" s="169">
        <f t="shared" si="42"/>
        <v>2.943739118875856</v>
      </c>
      <c r="D238" s="169">
        <f t="shared" si="37"/>
        <v>2.7176460402340843</v>
      </c>
      <c r="E238" s="169">
        <f t="shared" si="38"/>
        <v>5.6613851591099404</v>
      </c>
      <c r="F238" s="170">
        <f t="shared" si="39"/>
        <v>0.8379031199344025</v>
      </c>
      <c r="G238" s="169">
        <f t="shared" si="45"/>
        <v>0.7337606740181694</v>
      </c>
      <c r="H238" s="169">
        <f t="shared" si="40"/>
        <v>0.6770565308208834</v>
      </c>
      <c r="I238" s="169">
        <f t="shared" si="41"/>
        <v>1.0837509729483537</v>
      </c>
      <c r="J238" s="171">
        <f t="shared" si="46"/>
        <v>47.202598161765806</v>
      </c>
      <c r="K238" s="167">
        <f t="shared" si="43"/>
        <v>2.16</v>
      </c>
    </row>
    <row r="239" spans="1:11" ht="12.75">
      <c r="A239" s="169">
        <v>2.17</v>
      </c>
      <c r="B239" s="171">
        <f t="shared" si="44"/>
        <v>1.83</v>
      </c>
      <c r="C239" s="169">
        <f t="shared" si="42"/>
        <v>2.9510845463998487</v>
      </c>
      <c r="D239" s="169">
        <f t="shared" si="37"/>
        <v>2.710885464197999</v>
      </c>
      <c r="E239" s="169">
        <f t="shared" si="38"/>
        <v>5.661970010597848</v>
      </c>
      <c r="F239" s="170">
        <f t="shared" si="39"/>
        <v>0.8372855474795846</v>
      </c>
      <c r="G239" s="169">
        <f t="shared" si="45"/>
        <v>0.7353228841400947</v>
      </c>
      <c r="H239" s="169">
        <f t="shared" si="40"/>
        <v>0.6750561852089888</v>
      </c>
      <c r="I239" s="169">
        <f t="shared" si="41"/>
        <v>1.0892765672718754</v>
      </c>
      <c r="J239" s="171">
        <f t="shared" si="46"/>
        <v>47.33450643666486</v>
      </c>
      <c r="K239" s="167">
        <f t="shared" si="43"/>
        <v>2.17</v>
      </c>
    </row>
    <row r="240" spans="1:11" ht="12.75">
      <c r="A240" s="169">
        <v>2.18</v>
      </c>
      <c r="B240" s="171">
        <f t="shared" si="44"/>
        <v>1.8199999999999998</v>
      </c>
      <c r="C240" s="169">
        <f t="shared" si="42"/>
        <v>2.9584455377782435</v>
      </c>
      <c r="D240" s="169">
        <f aca="true" t="shared" si="47" ref="D240:D303">SQRT($B$1^2+B240^2)</f>
        <v>2.704144966528237</v>
      </c>
      <c r="E240" s="169">
        <f aca="true" t="shared" si="48" ref="E240:E303">SQRT(A240^2+$B$1^2)+SQRT($B$1^2+B240^2)</f>
        <v>5.662590504306481</v>
      </c>
      <c r="F240" s="170">
        <f aca="true" t="shared" si="49" ref="F240:F303">C240/$B$9+D240/$B$11</f>
        <v>0.8366735470834717</v>
      </c>
      <c r="G240" s="169">
        <f t="shared" si="45"/>
        <v>0.7368734601202609</v>
      </c>
      <c r="H240" s="169">
        <f aca="true" t="shared" si="50" ref="H240:H303">B240/D240</f>
        <v>0.6730408400909949</v>
      </c>
      <c r="I240" s="169">
        <f aca="true" t="shared" si="51" ref="I240:I303">G240/H240</f>
        <v>1.094842119863983</v>
      </c>
      <c r="J240" s="171">
        <f t="shared" si="46"/>
        <v>47.46575899499777</v>
      </c>
      <c r="K240" s="167">
        <f t="shared" si="43"/>
        <v>2.18</v>
      </c>
    </row>
    <row r="241" spans="1:11" ht="12.75">
      <c r="A241" s="169">
        <v>2.19</v>
      </c>
      <c r="B241" s="171">
        <f t="shared" si="44"/>
        <v>1.81</v>
      </c>
      <c r="C241" s="169">
        <f t="shared" si="42"/>
        <v>2.965821977125397</v>
      </c>
      <c r="D241" s="169">
        <f t="shared" si="47"/>
        <v>2.697424697744128</v>
      </c>
      <c r="E241" s="169">
        <f t="shared" si="48"/>
        <v>5.663246674869525</v>
      </c>
      <c r="F241" s="170">
        <f t="shared" si="49"/>
        <v>0.8360671372613653</v>
      </c>
      <c r="G241" s="169">
        <f t="shared" si="45"/>
        <v>0.7384124930258432</v>
      </c>
      <c r="H241" s="169">
        <f t="shared" si="50"/>
        <v>0.6710103905824373</v>
      </c>
      <c r="I241" s="169">
        <f t="shared" si="51"/>
        <v>1.1004486717186315</v>
      </c>
      <c r="J241" s="171">
        <f t="shared" si="46"/>
        <v>47.59635934667116</v>
      </c>
      <c r="K241" s="167">
        <f t="shared" si="43"/>
        <v>2.19</v>
      </c>
    </row>
    <row r="242" spans="1:11" ht="12.75">
      <c r="A242" s="169">
        <v>2.2</v>
      </c>
      <c r="B242" s="171">
        <f t="shared" si="44"/>
        <v>1.7999999999999998</v>
      </c>
      <c r="C242" s="169">
        <f t="shared" si="42"/>
        <v>2.973213749463701</v>
      </c>
      <c r="D242" s="169">
        <f t="shared" si="47"/>
        <v>2.690724809414742</v>
      </c>
      <c r="E242" s="169">
        <f t="shared" si="48"/>
        <v>5.663938558878443</v>
      </c>
      <c r="F242" s="170">
        <f t="shared" si="49"/>
        <v>0.8354663368293185</v>
      </c>
      <c r="G242" s="169">
        <f t="shared" si="45"/>
        <v>0.7399400733959437</v>
      </c>
      <c r="H242" s="169">
        <f t="shared" si="50"/>
        <v>0.6689647316224497</v>
      </c>
      <c r="I242" s="169">
        <f t="shared" si="51"/>
        <v>1.1060972849814614</v>
      </c>
      <c r="J242" s="171">
        <f t="shared" si="46"/>
        <v>47.72631099390626</v>
      </c>
      <c r="K242" s="167">
        <f t="shared" si="43"/>
        <v>2.2</v>
      </c>
    </row>
    <row r="243" spans="1:11" ht="12.75">
      <c r="A243" s="169">
        <v>2.21</v>
      </c>
      <c r="B243" s="171">
        <f t="shared" si="44"/>
        <v>1.79</v>
      </c>
      <c r="C243" s="169">
        <f t="shared" si="42"/>
        <v>2.980620740718282</v>
      </c>
      <c r="D243" s="169">
        <f t="shared" si="47"/>
        <v>2.6840454541605663</v>
      </c>
      <c r="E243" s="169">
        <f t="shared" si="48"/>
        <v>5.664666194878848</v>
      </c>
      <c r="F243" s="170">
        <f t="shared" si="49"/>
        <v>0.8348711649039414</v>
      </c>
      <c r="G243" s="169">
        <f t="shared" si="45"/>
        <v>0.7414562912379874</v>
      </c>
      <c r="H243" s="169">
        <f t="shared" si="50"/>
        <v>0.6669037579916177</v>
      </c>
      <c r="I243" s="169">
        <f t="shared" si="51"/>
        <v>1.1117890435508788</v>
      </c>
      <c r="J243" s="171">
        <f t="shared" si="46"/>
        <v>47.85561743091628</v>
      </c>
      <c r="K243" s="167">
        <f t="shared" si="43"/>
        <v>2.21</v>
      </c>
    </row>
    <row r="244" spans="1:11" ht="12.75">
      <c r="A244" s="169">
        <v>2.22</v>
      </c>
      <c r="B244" s="171">
        <f t="shared" si="44"/>
        <v>1.7799999999999998</v>
      </c>
      <c r="C244" s="169">
        <f t="shared" si="42"/>
        <v>2.9880428377116686</v>
      </c>
      <c r="D244" s="169">
        <f t="shared" si="47"/>
        <v>2.6773867856549973</v>
      </c>
      <c r="E244" s="169">
        <f t="shared" si="48"/>
        <v>5.665429623366666</v>
      </c>
      <c r="F244" s="170">
        <f t="shared" si="49"/>
        <v>0.8342816409021663</v>
      </c>
      <c r="G244" s="169">
        <f t="shared" si="45"/>
        <v>0.7429612360243609</v>
      </c>
      <c r="H244" s="169">
        <f t="shared" si="50"/>
        <v>0.6648273643303799</v>
      </c>
      <c r="I244" s="169">
        <f t="shared" si="51"/>
        <v>1.1175250536997348</v>
      </c>
      <c r="J244" s="171">
        <f t="shared" si="46"/>
        <v>47.98428214359338</v>
      </c>
      <c r="K244" s="167">
        <f t="shared" si="43"/>
        <v>2.22</v>
      </c>
    </row>
    <row r="245" spans="1:11" ht="12.75">
      <c r="A245" s="169">
        <v>2.23</v>
      </c>
      <c r="B245" s="171">
        <f t="shared" si="44"/>
        <v>1.77</v>
      </c>
      <c r="C245" s="169">
        <f t="shared" si="42"/>
        <v>2.9954799281584243</v>
      </c>
      <c r="D245" s="169">
        <f t="shared" si="47"/>
        <v>2.670748958625651</v>
      </c>
      <c r="E245" s="169">
        <f t="shared" si="48"/>
        <v>5.666228886784076</v>
      </c>
      <c r="F245" s="170">
        <f t="shared" si="49"/>
        <v>0.8336977845409727</v>
      </c>
      <c r="G245" s="169">
        <f t="shared" si="45"/>
        <v>0.7444549966892852</v>
      </c>
      <c r="H245" s="169">
        <f t="shared" si="50"/>
        <v>0.6627354451579867</v>
      </c>
      <c r="I245" s="169">
        <f t="shared" si="51"/>
        <v>1.1233064447184016</v>
      </c>
      <c r="J245" s="171">
        <f t="shared" si="46"/>
        <v>48.11230860920547</v>
      </c>
      <c r="K245" s="167">
        <f t="shared" si="43"/>
        <v>2.23</v>
      </c>
    </row>
    <row r="246" spans="1:11" ht="12.75">
      <c r="A246" s="169">
        <v>2.24</v>
      </c>
      <c r="B246" s="171">
        <f t="shared" si="44"/>
        <v>1.7599999999999998</v>
      </c>
      <c r="C246" s="169">
        <f aca="true" t="shared" si="52" ref="C246:C309">SQRT($B$1^2+A246^2)</f>
        <v>3.0029319006597537</v>
      </c>
      <c r="D246" s="169">
        <f t="shared" si="47"/>
        <v>2.664132128855474</v>
      </c>
      <c r="E246" s="169">
        <f t="shared" si="48"/>
        <v>5.6670640295152275</v>
      </c>
      <c r="F246" s="170">
        <f t="shared" si="49"/>
        <v>0.8331196158370702</v>
      </c>
      <c r="G246" s="169">
        <f t="shared" si="45"/>
        <v>0.7459376616259147</v>
      </c>
      <c r="H246" s="169">
        <f t="shared" si="50"/>
        <v>0.6606278948920247</v>
      </c>
      <c r="I246" s="169">
        <f t="shared" si="51"/>
        <v>1.1291343695800695</v>
      </c>
      <c r="J246" s="171">
        <f t="shared" si="46"/>
        <v>48.239700296102136</v>
      </c>
      <c r="K246" s="167">
        <f t="shared" si="43"/>
        <v>2.24</v>
      </c>
    </row>
    <row r="247" spans="1:11" ht="12.75">
      <c r="A247" s="169">
        <v>2.25</v>
      </c>
      <c r="B247" s="171">
        <f t="shared" si="44"/>
        <v>1.75</v>
      </c>
      <c r="C247" s="169">
        <f t="shared" si="52"/>
        <v>3.010398644698074</v>
      </c>
      <c r="D247" s="169">
        <f t="shared" si="47"/>
        <v>2.6575364531836625</v>
      </c>
      <c r="E247" s="169">
        <f t="shared" si="48"/>
        <v>5.667935097881736</v>
      </c>
      <c r="F247" s="170">
        <f t="shared" si="49"/>
        <v>0.83254715510654</v>
      </c>
      <c r="G247" s="169">
        <f t="shared" si="45"/>
        <v>0.7474093186836597</v>
      </c>
      <c r="H247" s="169">
        <f t="shared" si="50"/>
        <v>0.658504607868518</v>
      </c>
      <c r="I247" s="169">
        <f t="shared" si="51"/>
        <v>1.1350100056291375</v>
      </c>
      <c r="J247" s="171">
        <f t="shared" si="46"/>
        <v>48.3664606634298</v>
      </c>
      <c r="K247" s="167">
        <f t="shared" si="43"/>
        <v>2.25</v>
      </c>
    </row>
    <row r="248" spans="1:11" ht="12.75">
      <c r="A248" s="169">
        <v>2.26</v>
      </c>
      <c r="B248" s="171">
        <f t="shared" si="44"/>
        <v>1.7400000000000002</v>
      </c>
      <c r="C248" s="169">
        <f t="shared" si="52"/>
        <v>3.0178800506315686</v>
      </c>
      <c r="D248" s="169">
        <f t="shared" si="47"/>
        <v>2.650962089506374</v>
      </c>
      <c r="E248" s="169">
        <f t="shared" si="48"/>
        <v>5.668842140137943</v>
      </c>
      <c r="F248" s="170">
        <f t="shared" si="49"/>
        <v>0.8319804229644316</v>
      </c>
      <c r="G248" s="169">
        <f t="shared" si="45"/>
        <v>0.7488700551657237</v>
      </c>
      <c r="H248" s="169">
        <f t="shared" si="50"/>
        <v>0.6563654783626118</v>
      </c>
      <c r="I248" s="169">
        <f t="shared" si="51"/>
        <v>1.1409345552936094</v>
      </c>
      <c r="J248" s="171">
        <f t="shared" si="46"/>
        <v>48.49259316085606</v>
      </c>
      <c r="K248" s="167">
        <f t="shared" si="43"/>
        <v>2.26</v>
      </c>
    </row>
    <row r="249" spans="1:11" ht="12.75">
      <c r="A249" s="169">
        <v>2.27</v>
      </c>
      <c r="B249" s="171">
        <f t="shared" si="44"/>
        <v>1.73</v>
      </c>
      <c r="C249" s="169">
        <f t="shared" si="52"/>
        <v>3.025376009688713</v>
      </c>
      <c r="D249" s="169">
        <f t="shared" si="47"/>
        <v>2.644409196777231</v>
      </c>
      <c r="E249" s="169">
        <f t="shared" si="48"/>
        <v>5.669785206465944</v>
      </c>
      <c r="F249" s="170">
        <f t="shared" si="49"/>
        <v>0.8314194403243175</v>
      </c>
      <c r="G249" s="169">
        <f t="shared" si="45"/>
        <v>0.7503199578268503</v>
      </c>
      <c r="H249" s="169">
        <f t="shared" si="50"/>
        <v>0.6542104006098485</v>
      </c>
      <c r="I249" s="169">
        <f t="shared" si="51"/>
        <v>1.1469092468224436</v>
      </c>
      <c r="J249" s="171">
        <f t="shared" si="46"/>
        <v>48.61810122830262</v>
      </c>
      <c r="K249" s="167">
        <f t="shared" si="43"/>
        <v>2.27</v>
      </c>
    </row>
    <row r="250" spans="1:11" ht="12.75">
      <c r="A250" s="169">
        <v>2.28</v>
      </c>
      <c r="B250" s="171">
        <f t="shared" si="44"/>
        <v>1.7200000000000002</v>
      </c>
      <c r="C250" s="169">
        <f t="shared" si="52"/>
        <v>3.0328864139627782</v>
      </c>
      <c r="D250" s="169">
        <f t="shared" si="47"/>
        <v>2.637877935007608</v>
      </c>
      <c r="E250" s="169">
        <f t="shared" si="48"/>
        <v>5.670764348970386</v>
      </c>
      <c r="F250" s="170">
        <f t="shared" si="49"/>
        <v>0.8308642283977994</v>
      </c>
      <c r="G250" s="169">
        <f t="shared" si="45"/>
        <v>0.7517591128712747</v>
      </c>
      <c r="H250" s="169">
        <f t="shared" si="50"/>
        <v>0.6520392688280474</v>
      </c>
      <c r="I250" s="169">
        <f t="shared" si="51"/>
        <v>1.1529353350488543</v>
      </c>
      <c r="J250" s="171">
        <f t="shared" si="46"/>
        <v>48.742988295687134</v>
      </c>
      <c r="K250" s="167">
        <f t="shared" si="43"/>
        <v>2.28</v>
      </c>
    </row>
    <row r="251" spans="1:11" ht="12.75">
      <c r="A251" s="169">
        <v>2.29</v>
      </c>
      <c r="B251" s="171">
        <f t="shared" si="44"/>
        <v>1.71</v>
      </c>
      <c r="C251" s="169">
        <f t="shared" si="52"/>
        <v>3.0404111564063174</v>
      </c>
      <c r="D251" s="169">
        <f t="shared" si="47"/>
        <v>2.6313684652666947</v>
      </c>
      <c r="E251" s="169">
        <f t="shared" si="48"/>
        <v>5.6717796216730125</v>
      </c>
      <c r="F251" s="170">
        <f t="shared" si="49"/>
        <v>0.8303148086939707</v>
      </c>
      <c r="G251" s="169">
        <f t="shared" si="45"/>
        <v>0.7531876059508732</v>
      </c>
      <c r="H251" s="169">
        <f t="shared" si="50"/>
        <v>0.6498519772397926</v>
      </c>
      <c r="I251" s="169">
        <f t="shared" si="51"/>
        <v>1.1590141021806113</v>
      </c>
      <c r="J251" s="171">
        <f t="shared" si="46"/>
        <v>48.867257782673384</v>
      </c>
      <c r="K251" s="167">
        <f t="shared" si="43"/>
        <v>2.29</v>
      </c>
    </row>
    <row r="252" spans="1:11" ht="12.75">
      <c r="A252" s="169">
        <v>2.3</v>
      </c>
      <c r="B252" s="171">
        <f t="shared" si="44"/>
        <v>1.7000000000000002</v>
      </c>
      <c r="C252" s="169">
        <f t="shared" si="52"/>
        <v>3.047950130825634</v>
      </c>
      <c r="D252" s="169">
        <f t="shared" si="47"/>
        <v>2.6248809496813377</v>
      </c>
      <c r="E252" s="169">
        <f t="shared" si="48"/>
        <v>5.672831080506972</v>
      </c>
      <c r="F252" s="170">
        <f t="shared" si="49"/>
        <v>0.8297712030188309</v>
      </c>
      <c r="G252" s="169">
        <f t="shared" si="45"/>
        <v>0.7546055221635046</v>
      </c>
      <c r="H252" s="169">
        <f t="shared" si="50"/>
        <v>0.6476484200955405</v>
      </c>
      <c r="I252" s="169">
        <f t="shared" si="51"/>
        <v>1.1651468586184244</v>
      </c>
      <c r="J252" s="171">
        <f t="shared" si="46"/>
        <v>48.99091309842978</v>
      </c>
      <c r="K252" s="167">
        <f t="shared" si="43"/>
        <v>2.3</v>
      </c>
    </row>
    <row r="253" spans="1:11" ht="12.75">
      <c r="A253" s="169">
        <v>2.31</v>
      </c>
      <c r="B253" s="171">
        <f t="shared" si="44"/>
        <v>1.69</v>
      </c>
      <c r="C253" s="169">
        <f t="shared" si="52"/>
        <v>3.055503231875234</v>
      </c>
      <c r="D253" s="169">
        <f t="shared" si="47"/>
        <v>2.6184155514356386</v>
      </c>
      <c r="E253" s="169">
        <f t="shared" si="48"/>
        <v>5.673918783310873</v>
      </c>
      <c r="F253" s="170">
        <f t="shared" si="49"/>
        <v>0.8292334334746512</v>
      </c>
      <c r="G253" s="169">
        <f t="shared" si="45"/>
        <v>0.7560129460515409</v>
      </c>
      <c r="H253" s="169">
        <f t="shared" si="50"/>
        <v>0.6454284916973541</v>
      </c>
      <c r="I253" s="169">
        <f t="shared" si="51"/>
        <v>1.1713349438035665</v>
      </c>
      <c r="J253" s="171">
        <f t="shared" si="46"/>
        <v>49.11395764139627</v>
      </c>
      <c r="K253" s="167">
        <f t="shared" si="43"/>
        <v>2.31</v>
      </c>
    </row>
    <row r="254" spans="1:11" ht="12.75">
      <c r="A254" s="169">
        <v>2.32</v>
      </c>
      <c r="B254" s="171">
        <f t="shared" si="44"/>
        <v>1.6800000000000002</v>
      </c>
      <c r="C254" s="169">
        <f t="shared" si="52"/>
        <v>3.0630703550522638</v>
      </c>
      <c r="D254" s="169">
        <f t="shared" si="47"/>
        <v>2.6119724347703213</v>
      </c>
      <c r="E254" s="169">
        <f t="shared" si="48"/>
        <v>5.6750427898225855</v>
      </c>
      <c r="F254" s="170">
        <f t="shared" si="49"/>
        <v>0.8287015224592906</v>
      </c>
      <c r="G254" s="169">
        <f t="shared" si="45"/>
        <v>0.7574099616005767</v>
      </c>
      <c r="H254" s="169">
        <f t="shared" si="50"/>
        <v>0.6431920864232733</v>
      </c>
      <c r="I254" s="169">
        <f t="shared" si="51"/>
        <v>1.177579727095925</v>
      </c>
      <c r="J254" s="171">
        <f t="shared" si="46"/>
        <v>49.236394799058836</v>
      </c>
      <c r="K254" s="167">
        <f t="shared" si="43"/>
        <v>2.32</v>
      </c>
    </row>
    <row r="255" spans="1:11" ht="12.75">
      <c r="A255" s="169">
        <v>2.33</v>
      </c>
      <c r="B255" s="171">
        <f t="shared" si="44"/>
        <v>1.67</v>
      </c>
      <c r="C255" s="169">
        <f t="shared" si="52"/>
        <v>3.070651396690937</v>
      </c>
      <c r="D255" s="169">
        <f t="shared" si="47"/>
        <v>2.6055517649818434</v>
      </c>
      <c r="E255" s="169">
        <f t="shared" si="48"/>
        <v>5.67620316167278</v>
      </c>
      <c r="F255" s="170">
        <f t="shared" si="49"/>
        <v>0.8281754926654623</v>
      </c>
      <c r="G255" s="169">
        <f t="shared" si="45"/>
        <v>0.7587966522383186</v>
      </c>
      <c r="H255" s="169">
        <f t="shared" si="50"/>
        <v>0.6409390987523279</v>
      </c>
      <c r="I255" s="169">
        <f t="shared" si="51"/>
        <v>1.1838826086837515</v>
      </c>
      <c r="J255" s="171">
        <f t="shared" si="46"/>
        <v>49.358227947732274</v>
      </c>
      <c r="K255" s="167">
        <f t="shared" si="43"/>
        <v>2.33</v>
      </c>
    </row>
    <row r="256" spans="1:11" ht="12.75">
      <c r="A256" s="169">
        <v>2.34</v>
      </c>
      <c r="B256" s="171">
        <f t="shared" si="44"/>
        <v>1.6600000000000001</v>
      </c>
      <c r="C256" s="169">
        <f t="shared" si="52"/>
        <v>3.0782462539569506</v>
      </c>
      <c r="D256" s="169">
        <f t="shared" si="47"/>
        <v>2.5991537084212624</v>
      </c>
      <c r="E256" s="169">
        <f t="shared" si="48"/>
        <v>5.677399962378213</v>
      </c>
      <c r="F256" s="170">
        <f t="shared" si="49"/>
        <v>0.8276553670799476</v>
      </c>
      <c r="G256" s="169">
        <f t="shared" si="45"/>
        <v>0.7601731008336426</v>
      </c>
      <c r="H256" s="169">
        <f t="shared" si="50"/>
        <v>0.638669423290203</v>
      </c>
      <c r="I256" s="169">
        <f t="shared" si="51"/>
        <v>1.190245020526417</v>
      </c>
      <c r="J256" s="171">
        <f t="shared" si="46"/>
        <v>49.479460452350274</v>
      </c>
      <c r="K256" s="167">
        <f t="shared" si="43"/>
        <v>2.34</v>
      </c>
    </row>
    <row r="257" spans="1:11" ht="12.75">
      <c r="A257" s="169">
        <v>2.35</v>
      </c>
      <c r="B257" s="171">
        <f t="shared" si="44"/>
        <v>1.65</v>
      </c>
      <c r="C257" s="169">
        <f t="shared" si="52"/>
        <v>3.0858548248418947</v>
      </c>
      <c r="D257" s="169">
        <f t="shared" si="47"/>
        <v>2.5927784324928345</v>
      </c>
      <c r="E257" s="169">
        <f t="shared" si="48"/>
        <v>5.678633257334729</v>
      </c>
      <c r="F257" s="170">
        <f t="shared" si="49"/>
        <v>0.8271411689827564</v>
      </c>
      <c r="G257" s="169">
        <f t="shared" si="45"/>
        <v>0.7615393896958207</v>
      </c>
      <c r="H257" s="169">
        <f t="shared" si="50"/>
        <v>0.6363829547955637</v>
      </c>
      <c r="I257" s="169">
        <f t="shared" si="51"/>
        <v>1.1966684273315635</v>
      </c>
      <c r="J257" s="171">
        <f t="shared" si="46"/>
        <v>49.60009566626328</v>
      </c>
      <c r="K257" s="167">
        <f t="shared" si="43"/>
        <v>2.35</v>
      </c>
    </row>
    <row r="258" spans="1:11" ht="12.75">
      <c r="A258" s="169">
        <v>2.36</v>
      </c>
      <c r="B258" s="171">
        <f t="shared" si="44"/>
        <v>1.6400000000000001</v>
      </c>
      <c r="C258" s="169">
        <f t="shared" si="52"/>
        <v>3.0934770081576493</v>
      </c>
      <c r="D258" s="169">
        <f t="shared" si="47"/>
        <v>2.586426105652354</v>
      </c>
      <c r="E258" s="169">
        <f t="shared" si="48"/>
        <v>5.679903113810003</v>
      </c>
      <c r="F258" s="170">
        <f t="shared" si="49"/>
        <v>0.8266329219462357</v>
      </c>
      <c r="G258" s="169">
        <f t="shared" si="45"/>
        <v>0.762895600573906</v>
      </c>
      <c r="H258" s="169">
        <f t="shared" si="50"/>
        <v>0.6340795882070468</v>
      </c>
      <c r="I258" s="169">
        <f t="shared" si="51"/>
        <v>1.2031543275680983</v>
      </c>
      <c r="J258" s="171">
        <f t="shared" si="46"/>
        <v>49.72013693104355</v>
      </c>
      <c r="K258" s="167">
        <f t="shared" si="43"/>
        <v>2.36</v>
      </c>
    </row>
    <row r="259" spans="1:11" ht="12.75">
      <c r="A259" s="169">
        <v>2.37</v>
      </c>
      <c r="B259" s="171">
        <f t="shared" si="44"/>
        <v>1.63</v>
      </c>
      <c r="C259" s="169">
        <f t="shared" si="52"/>
        <v>3.101112703530783</v>
      </c>
      <c r="D259" s="169">
        <f t="shared" si="47"/>
        <v>2.5800968974052116</v>
      </c>
      <c r="E259" s="169">
        <f t="shared" si="48"/>
        <v>5.681209600935995</v>
      </c>
      <c r="F259" s="170">
        <f t="shared" si="49"/>
        <v>0.8261306498341207</v>
      </c>
      <c r="G259" s="169">
        <f t="shared" si="45"/>
        <v>0.7642418146562774</v>
      </c>
      <c r="H259" s="169">
        <f t="shared" si="50"/>
        <v>0.6317592186709272</v>
      </c>
      <c r="I259" s="169">
        <f t="shared" si="51"/>
        <v>1.2097042545165584</v>
      </c>
      <c r="J259" s="171">
        <f t="shared" si="46"/>
        <v>49.839587576297575</v>
      </c>
      <c r="K259" s="167">
        <f t="shared" si="43"/>
        <v>2.37</v>
      </c>
    </row>
    <row r="260" spans="1:11" ht="12.75">
      <c r="A260" s="169">
        <v>2.38</v>
      </c>
      <c r="B260" s="171">
        <f t="shared" si="44"/>
        <v>1.62</v>
      </c>
      <c r="C260" s="169">
        <f t="shared" si="52"/>
        <v>3.108761811396943</v>
      </c>
      <c r="D260" s="169">
        <f t="shared" si="47"/>
        <v>2.5737909783041824</v>
      </c>
      <c r="E260" s="169">
        <f t="shared" si="48"/>
        <v>5.682552789701125</v>
      </c>
      <c r="F260" s="170">
        <f t="shared" si="49"/>
        <v>0.8256343768005308</v>
      </c>
      <c r="G260" s="169">
        <f t="shared" si="45"/>
        <v>0.7655781125703326</v>
      </c>
      <c r="H260" s="169">
        <f t="shared" si="50"/>
        <v>0.6294217415694667</v>
      </c>
      <c r="I260" s="169">
        <f t="shared" si="51"/>
        <v>1.2163197773584355</v>
      </c>
      <c r="J260" s="171">
        <f t="shared" si="46"/>
        <v>49.95845091948535</v>
      </c>
      <c r="K260" s="167">
        <f t="shared" si="43"/>
        <v>2.38</v>
      </c>
    </row>
    <row r="261" spans="1:11" ht="12.75">
      <c r="A261" s="169">
        <v>2.39</v>
      </c>
      <c r="B261" s="171">
        <f t="shared" si="44"/>
        <v>1.6099999999999999</v>
      </c>
      <c r="C261" s="169">
        <f t="shared" si="52"/>
        <v>3.1164242329952447</v>
      </c>
      <c r="D261" s="169">
        <f t="shared" si="47"/>
        <v>2.5675085199469154</v>
      </c>
      <c r="E261" s="169">
        <f t="shared" si="48"/>
        <v>5.683932752942161</v>
      </c>
      <c r="F261" s="170">
        <f t="shared" si="49"/>
        <v>0.8251441272889075</v>
      </c>
      <c r="G261" s="169">
        <f t="shared" si="45"/>
        <v>0.7669045743823308</v>
      </c>
      <c r="H261" s="169">
        <f t="shared" si="50"/>
        <v>0.6270670525499512</v>
      </c>
      <c r="I261" s="169">
        <f t="shared" si="51"/>
        <v>1.2230025023061475</v>
      </c>
      <c r="J261" s="171">
        <f t="shared" si="46"/>
        <v>50.07673026574683</v>
      </c>
      <c r="K261" s="167">
        <f t="shared" si="43"/>
        <v>2.39</v>
      </c>
    </row>
    <row r="262" spans="1:11" ht="12.75">
      <c r="A262" s="169">
        <v>2.4</v>
      </c>
      <c r="B262" s="171">
        <f t="shared" si="44"/>
        <v>1.6</v>
      </c>
      <c r="C262" s="169">
        <f t="shared" si="52"/>
        <v>3.1240998703626617</v>
      </c>
      <c r="D262" s="169">
        <f t="shared" si="47"/>
        <v>2.5612496949731396</v>
      </c>
      <c r="E262" s="169">
        <f t="shared" si="48"/>
        <v>5.685349565335802</v>
      </c>
      <c r="F262" s="170">
        <f t="shared" si="49"/>
        <v>0.824659926030894</v>
      </c>
      <c r="G262" s="169">
        <f t="shared" si="45"/>
        <v>0.7682212795973759</v>
      </c>
      <c r="H262" s="169">
        <f t="shared" si="50"/>
        <v>0.6246950475544243</v>
      </c>
      <c r="I262" s="169">
        <f t="shared" si="51"/>
        <v>1.2297540737754085</v>
      </c>
      <c r="J262" s="171">
        <f t="shared" si="46"/>
        <v>50.1944289077348</v>
      </c>
      <c r="K262" s="167">
        <f t="shared" si="43"/>
        <v>2.4</v>
      </c>
    </row>
    <row r="263" spans="1:11" ht="12.75">
      <c r="A263" s="169">
        <v>2.41</v>
      </c>
      <c r="B263" s="171">
        <f t="shared" si="44"/>
        <v>1.5899999999999999</v>
      </c>
      <c r="C263" s="169">
        <f t="shared" si="52"/>
        <v>3.1317886263284116</v>
      </c>
      <c r="D263" s="169">
        <f t="shared" si="47"/>
        <v>2.5550146770615623</v>
      </c>
      <c r="E263" s="169">
        <f t="shared" si="48"/>
        <v>5.686803303389974</v>
      </c>
      <c r="F263" s="170">
        <f t="shared" si="49"/>
        <v>0.8241817980451536</v>
      </c>
      <c r="G263" s="169">
        <f t="shared" si="45"/>
        <v>0.7695283071595388</v>
      </c>
      <c r="H263" s="169">
        <f t="shared" si="50"/>
        <v>0.6223056228501224</v>
      </c>
      <c r="I263" s="169">
        <f t="shared" si="51"/>
        <v>1.2365761756018616</v>
      </c>
      <c r="J263" s="171">
        <f t="shared" si="46"/>
        <v>50.31155012545472</v>
      </c>
      <c r="K263" s="167">
        <f t="shared" si="43"/>
        <v>2.41</v>
      </c>
    </row>
    <row r="264" spans="1:11" ht="12.75">
      <c r="A264" s="169">
        <v>2.42</v>
      </c>
      <c r="B264" s="171">
        <f t="shared" si="44"/>
        <v>1.58</v>
      </c>
      <c r="C264" s="169">
        <f t="shared" si="52"/>
        <v>3.13949040450835</v>
      </c>
      <c r="D264" s="169">
        <f t="shared" si="47"/>
        <v>2.5488036409264643</v>
      </c>
      <c r="E264" s="169">
        <f t="shared" si="48"/>
        <v>5.688294045434814</v>
      </c>
      <c r="F264" s="170">
        <f t="shared" si="49"/>
        <v>0.8237097686361279</v>
      </c>
      <c r="G264" s="169">
        <f t="shared" si="45"/>
        <v>0.7708257354521129</v>
      </c>
      <c r="H264" s="169">
        <f t="shared" si="50"/>
        <v>0.6198986750606202</v>
      </c>
      <c r="I264" s="169">
        <f t="shared" si="51"/>
        <v>1.2434705323039017</v>
      </c>
      <c r="J264" s="171">
        <f t="shared" si="46"/>
        <v>50.428097186110726</v>
      </c>
      <c r="K264" s="167">
        <f t="shared" si="43"/>
        <v>2.42</v>
      </c>
    </row>
    <row r="265" spans="1:11" ht="12.75">
      <c r="A265" s="169">
        <v>2.43</v>
      </c>
      <c r="B265" s="171">
        <f t="shared" si="44"/>
        <v>1.5699999999999998</v>
      </c>
      <c r="C265" s="169">
        <f t="shared" si="52"/>
        <v>3.1472051092993607</v>
      </c>
      <c r="D265" s="169">
        <f t="shared" si="47"/>
        <v>2.542616762313975</v>
      </c>
      <c r="E265" s="169">
        <f t="shared" si="48"/>
        <v>5.6898218716133355</v>
      </c>
      <c r="F265" s="170">
        <f t="shared" si="49"/>
        <v>0.823243863392731</v>
      </c>
      <c r="G265" s="169">
        <f t="shared" si="45"/>
        <v>0.7721136422979986</v>
      </c>
      <c r="H265" s="169">
        <f t="shared" si="50"/>
        <v>0.6174741011976891</v>
      </c>
      <c r="I265" s="169">
        <f t="shared" si="51"/>
        <v>1.2504389103937503</v>
      </c>
      <c r="J265" s="171">
        <f t="shared" si="46"/>
        <v>50.544073343958246</v>
      </c>
      <c r="K265" s="167">
        <f t="shared" si="43"/>
        <v>2.43</v>
      </c>
    </row>
    <row r="266" spans="1:11" ht="12.75">
      <c r="A266" s="169">
        <v>2.44</v>
      </c>
      <c r="B266" s="171">
        <f t="shared" si="44"/>
        <v>1.56</v>
      </c>
      <c r="C266" s="169">
        <f t="shared" si="52"/>
        <v>3.1549326458737594</v>
      </c>
      <c r="D266" s="169">
        <f t="shared" si="47"/>
        <v>2.5364542179980303</v>
      </c>
      <c r="E266" s="169">
        <f t="shared" si="48"/>
        <v>5.69138686387179</v>
      </c>
      <c r="F266" s="170">
        <f t="shared" si="49"/>
        <v>0.822784108186982</v>
      </c>
      <c r="G266" s="169">
        <f t="shared" si="45"/>
        <v>0.7733921049602126</v>
      </c>
      <c r="H266" s="169">
        <f t="shared" si="50"/>
        <v>0.6150317986938771</v>
      </c>
      <c r="I266" s="169">
        <f t="shared" si="51"/>
        <v>1.2574831197389145</v>
      </c>
      <c r="J266" s="171">
        <f t="shared" si="46"/>
        <v>50.65948184016247</v>
      </c>
      <c r="K266" s="167">
        <f t="shared" si="43"/>
        <v>2.44</v>
      </c>
    </row>
    <row r="267" spans="1:11" ht="12.75">
      <c r="A267" s="169">
        <v>2.45</v>
      </c>
      <c r="B267" s="171">
        <f t="shared" si="44"/>
        <v>1.5499999999999998</v>
      </c>
      <c r="C267" s="169">
        <f t="shared" si="52"/>
        <v>3.162672920173694</v>
      </c>
      <c r="D267" s="169">
        <f t="shared" si="47"/>
        <v>2.530316185775999</v>
      </c>
      <c r="E267" s="169">
        <f t="shared" si="48"/>
        <v>5.692989105949692</v>
      </c>
      <c r="F267" s="170">
        <f t="shared" si="49"/>
        <v>0.8223305291725692</v>
      </c>
      <c r="G267" s="169">
        <f t="shared" si="45"/>
        <v>0.7746612001425194</v>
      </c>
      <c r="H267" s="169">
        <f t="shared" si="50"/>
        <v>0.6125716654358139</v>
      </c>
      <c r="I267" s="169">
        <f t="shared" si="51"/>
        <v>1.2646050149763082</v>
      </c>
      <c r="J267" s="171">
        <f t="shared" si="46"/>
        <v>50.774325902663286</v>
      </c>
      <c r="K267" s="167">
        <f t="shared" si="43"/>
        <v>2.45</v>
      </c>
    </row>
    <row r="268" spans="1:11" ht="12.75">
      <c r="A268" s="169">
        <v>2.46</v>
      </c>
      <c r="B268" s="171">
        <f t="shared" si="44"/>
        <v>1.54</v>
      </c>
      <c r="C268" s="169">
        <f t="shared" si="52"/>
        <v>3.1704258389055564</v>
      </c>
      <c r="D268" s="169">
        <f t="shared" si="47"/>
        <v>2.5242028444639706</v>
      </c>
      <c r="E268" s="169">
        <f t="shared" si="48"/>
        <v>5.694628683369527</v>
      </c>
      <c r="F268" s="170">
        <f t="shared" si="49"/>
        <v>0.8218831527833498</v>
      </c>
      <c r="G268" s="169">
        <f t="shared" si="45"/>
        <v>0.7759210039901775</v>
      </c>
      <c r="H268" s="169">
        <f t="shared" si="50"/>
        <v>0.6100935997982476</v>
      </c>
      <c r="I268" s="169">
        <f t="shared" si="51"/>
        <v>1.2718064969813936</v>
      </c>
      <c r="J268" s="171">
        <f t="shared" si="46"/>
        <v>50.888608746045655</v>
      </c>
      <c r="K268" s="167">
        <f t="shared" si="43"/>
        <v>2.46</v>
      </c>
    </row>
    <row r="269" spans="1:11" ht="12.75">
      <c r="A269" s="169">
        <v>2.47</v>
      </c>
      <c r="B269" s="171">
        <f t="shared" si="44"/>
        <v>1.5299999999999998</v>
      </c>
      <c r="C269" s="169">
        <f t="shared" si="52"/>
        <v>3.1781913095344025</v>
      </c>
      <c r="D269" s="169">
        <f t="shared" si="47"/>
        <v>2.5181143738917022</v>
      </c>
      <c r="E269" s="169">
        <f t="shared" si="48"/>
        <v>5.696305683426105</v>
      </c>
      <c r="F269" s="170">
        <f t="shared" si="49"/>
        <v>0.8214420057317807</v>
      </c>
      <c r="G269" s="169">
        <f t="shared" si="45"/>
        <v>0.7771715920908012</v>
      </c>
      <c r="H269" s="169">
        <f t="shared" si="50"/>
        <v>0.607597500678816</v>
      </c>
      <c r="I269" s="169">
        <f t="shared" si="51"/>
        <v>1.2790895143948664</v>
      </c>
      <c r="J269" s="171">
        <f t="shared" si="46"/>
        <v>51.00233357141626</v>
      </c>
      <c r="K269" s="167">
        <f t="shared" si="43"/>
        <v>2.47</v>
      </c>
    </row>
    <row r="270" spans="1:11" ht="12.75">
      <c r="A270" s="169">
        <v>2.48</v>
      </c>
      <c r="B270" s="171">
        <f t="shared" si="44"/>
        <v>1.52</v>
      </c>
      <c r="C270" s="169">
        <f t="shared" si="52"/>
        <v>3.1859692402783804</v>
      </c>
      <c r="D270" s="169">
        <f t="shared" si="47"/>
        <v>2.512050954897213</v>
      </c>
      <c r="E270" s="169">
        <f t="shared" si="48"/>
        <v>5.6980201951755935</v>
      </c>
      <c r="F270" s="170">
        <f t="shared" si="49"/>
        <v>0.8210071150072806</v>
      </c>
      <c r="G270" s="169">
        <f t="shared" si="45"/>
        <v>0.7784130394753294</v>
      </c>
      <c r="H270" s="169">
        <f t="shared" si="50"/>
        <v>0.6050832675335579</v>
      </c>
      <c r="I270" s="169">
        <f t="shared" si="51"/>
        <v>1.286456065209502</v>
      </c>
      <c r="J270" s="171">
        <f t="shared" si="46"/>
        <v>51.115503566285405</v>
      </c>
      <c r="K270" s="167">
        <f t="shared" si="43"/>
        <v>2.48</v>
      </c>
    </row>
    <row r="271" spans="1:11" ht="12.75">
      <c r="A271" s="169">
        <v>2.49</v>
      </c>
      <c r="B271" s="171">
        <f t="shared" si="44"/>
        <v>1.5099999999999998</v>
      </c>
      <c r="C271" s="169">
        <f t="shared" si="52"/>
        <v>3.1937595401031684</v>
      </c>
      <c r="D271" s="169">
        <f t="shared" si="47"/>
        <v>2.506012769321018</v>
      </c>
      <c r="E271" s="169">
        <f t="shared" si="48"/>
        <v>5.699772309424187</v>
      </c>
      <c r="F271" s="170">
        <f t="shared" si="49"/>
        <v>0.8205785078745205</v>
      </c>
      <c r="G271" s="169">
        <f t="shared" si="45"/>
        <v>0.7796454206191007</v>
      </c>
      <c r="H271" s="169">
        <f t="shared" si="50"/>
        <v>0.6025508004131682</v>
      </c>
      <c r="I271" s="169">
        <f t="shared" si="51"/>
        <v>1.293908198419949</v>
      </c>
      <c r="J271" s="171">
        <f t="shared" si="46"/>
        <v>51.22812190445468</v>
      </c>
      <c r="K271" s="167">
        <f t="shared" si="43"/>
        <v>2.49</v>
      </c>
    </row>
    <row r="272" spans="1:11" ht="12.75">
      <c r="A272" s="169">
        <v>2.5</v>
      </c>
      <c r="B272" s="171">
        <f t="shared" si="44"/>
        <v>1.5</v>
      </c>
      <c r="C272" s="169">
        <f t="shared" si="52"/>
        <v>3.2015621187164243</v>
      </c>
      <c r="D272" s="169">
        <f t="shared" si="47"/>
        <v>2.5</v>
      </c>
      <c r="E272" s="169">
        <f t="shared" si="48"/>
        <v>5.701562118716424</v>
      </c>
      <c r="F272" s="170">
        <f t="shared" si="49"/>
        <v>0.8201562118716424</v>
      </c>
      <c r="G272" s="169">
        <f t="shared" si="45"/>
        <v>0.7808688094430304</v>
      </c>
      <c r="H272" s="169">
        <f t="shared" si="50"/>
        <v>0.6</v>
      </c>
      <c r="I272" s="169">
        <f t="shared" si="51"/>
        <v>1.301448015738384</v>
      </c>
      <c r="J272" s="171">
        <f t="shared" si="46"/>
        <v>51.34019174590992</v>
      </c>
      <c r="K272" s="167">
        <f t="shared" si="43"/>
        <v>2.5</v>
      </c>
    </row>
    <row r="273" spans="1:11" ht="12.75">
      <c r="A273" s="169">
        <v>2.51</v>
      </c>
      <c r="B273" s="171">
        <f t="shared" si="44"/>
        <v>1.4900000000000002</v>
      </c>
      <c r="C273" s="169">
        <f t="shared" si="52"/>
        <v>3.2093768865622496</v>
      </c>
      <c r="D273" s="169">
        <f t="shared" si="47"/>
        <v>2.4940128307609006</v>
      </c>
      <c r="E273" s="169">
        <f t="shared" si="48"/>
        <v>5.70338971732315</v>
      </c>
      <c r="F273" s="170">
        <f t="shared" si="49"/>
        <v>0.8197402548084051</v>
      </c>
      <c r="G273" s="169">
        <f t="shared" si="45"/>
        <v>0.782083279314885</v>
      </c>
      <c r="H273" s="169">
        <f t="shared" si="50"/>
        <v>0.5974307676458163</v>
      </c>
      <c r="I273" s="169">
        <f t="shared" si="51"/>
        <v>1.309077673379117</v>
      </c>
      <c r="J273" s="171">
        <f t="shared" si="46"/>
        <v>51.45171623671943</v>
      </c>
      <c r="K273" s="167">
        <f t="shared" si="43"/>
        <v>2.51</v>
      </c>
    </row>
    <row r="274" spans="1:11" ht="12.75">
      <c r="A274" s="169">
        <v>2.52</v>
      </c>
      <c r="B274" s="171">
        <f t="shared" si="44"/>
        <v>1.48</v>
      </c>
      <c r="C274" s="169">
        <f t="shared" si="52"/>
        <v>3.217203754815663</v>
      </c>
      <c r="D274" s="169">
        <f t="shared" si="47"/>
        <v>2.488051446413438</v>
      </c>
      <c r="E274" s="169">
        <f t="shared" si="48"/>
        <v>5.7052552012291</v>
      </c>
      <c r="F274" s="170">
        <f t="shared" si="49"/>
        <v>0.8193306647642539</v>
      </c>
      <c r="G274" s="169">
        <f t="shared" si="45"/>
        <v>0.7832889030506522</v>
      </c>
      <c r="H274" s="169">
        <f t="shared" si="50"/>
        <v>0.5948430054102947</v>
      </c>
      <c r="I274" s="169">
        <f t="shared" si="51"/>
        <v>1.3167993839153853</v>
      </c>
      <c r="J274" s="171">
        <f t="shared" si="46"/>
        <v>51.56269850893747</v>
      </c>
      <c r="K274" s="167">
        <f t="shared" si="43"/>
        <v>2.52</v>
      </c>
    </row>
    <row r="275" spans="1:11" ht="12.75">
      <c r="A275" s="169">
        <v>2.53</v>
      </c>
      <c r="B275" s="171">
        <f t="shared" si="44"/>
        <v>1.4700000000000002</v>
      </c>
      <c r="C275" s="169">
        <f t="shared" si="52"/>
        <v>3.225042635377089</v>
      </c>
      <c r="D275" s="169">
        <f t="shared" si="47"/>
        <v>2.4821160327430305</v>
      </c>
      <c r="E275" s="169">
        <f t="shared" si="48"/>
        <v>5.707158668120119</v>
      </c>
      <c r="F275" s="170">
        <f t="shared" si="49"/>
        <v>0.818927470086315</v>
      </c>
      <c r="G275" s="169">
        <f t="shared" si="45"/>
        <v>0.7844857529160011</v>
      </c>
      <c r="H275" s="169">
        <f t="shared" si="50"/>
        <v>0.5922366161002864</v>
      </c>
      <c r="I275" s="169">
        <f t="shared" si="51"/>
        <v>1.3246154182117644</v>
      </c>
      <c r="J275" s="171">
        <f t="shared" si="46"/>
        <v>51.67314168051262</v>
      </c>
      <c r="K275" s="167">
        <f t="shared" si="43"/>
        <v>2.53</v>
      </c>
    </row>
    <row r="276" spans="1:11" ht="12.75">
      <c r="A276" s="169">
        <v>2.54</v>
      </c>
      <c r="B276" s="171">
        <f t="shared" si="44"/>
        <v>1.46</v>
      </c>
      <c r="C276" s="169">
        <f t="shared" si="52"/>
        <v>3.232893440866865</v>
      </c>
      <c r="D276" s="169">
        <f t="shared" si="47"/>
        <v>2.4762067765031257</v>
      </c>
      <c r="E276" s="169">
        <f t="shared" si="48"/>
        <v>5.709100217369991</v>
      </c>
      <c r="F276" s="170">
        <f t="shared" si="49"/>
        <v>0.8185306993873116</v>
      </c>
      <c r="G276" s="169">
        <f t="shared" si="45"/>
        <v>0.785673900627831</v>
      </c>
      <c r="H276" s="169">
        <f t="shared" si="50"/>
        <v>0.5896115033098315</v>
      </c>
      <c r="I276" s="169">
        <f t="shared" si="51"/>
        <v>1.3325281074358075</v>
      </c>
      <c r="J276" s="171">
        <f t="shared" si="46"/>
        <v>51.78304885520116</v>
      </c>
      <c r="K276" s="167">
        <f t="shared" si="43"/>
        <v>2.54</v>
      </c>
    </row>
    <row r="277" spans="1:11" ht="12.75">
      <c r="A277" s="169">
        <v>2.55</v>
      </c>
      <c r="B277" s="171">
        <f t="shared" si="44"/>
        <v>1.4500000000000002</v>
      </c>
      <c r="C277" s="169">
        <f t="shared" si="52"/>
        <v>3.2407560846197603</v>
      </c>
      <c r="D277" s="169">
        <f t="shared" si="47"/>
        <v>2.470323865407125</v>
      </c>
      <c r="E277" s="169">
        <f t="shared" si="48"/>
        <v>5.711079950026885</v>
      </c>
      <c r="F277" s="170">
        <f t="shared" si="49"/>
        <v>0.8181403815434011</v>
      </c>
      <c r="G277" s="169">
        <f t="shared" si="45"/>
        <v>0.7868534173559046</v>
      </c>
      <c r="H277" s="169">
        <f t="shared" si="50"/>
        <v>0.586967571460931</v>
      </c>
      <c r="I277" s="169">
        <f t="shared" si="51"/>
        <v>1.34053984515272</v>
      </c>
      <c r="J277" s="171">
        <f t="shared" si="46"/>
        <v>51.89242312248515</v>
      </c>
      <c r="K277" s="167">
        <f t="shared" si="43"/>
        <v>2.55</v>
      </c>
    </row>
    <row r="278" spans="1:11" ht="12.75">
      <c r="A278" s="169">
        <v>2.56</v>
      </c>
      <c r="B278" s="171">
        <f t="shared" si="44"/>
        <v>1.44</v>
      </c>
      <c r="C278" s="169">
        <f t="shared" si="52"/>
        <v>3.2486304806795125</v>
      </c>
      <c r="D278" s="169">
        <f t="shared" si="47"/>
        <v>2.4644674881198982</v>
      </c>
      <c r="E278" s="169">
        <f t="shared" si="48"/>
        <v>5.713097968799411</v>
      </c>
      <c r="F278" s="170">
        <f t="shared" si="49"/>
        <v>0.8177565456919309</v>
      </c>
      <c r="G278" s="169">
        <f t="shared" si="45"/>
        <v>0.7880243737245634</v>
      </c>
      <c r="H278" s="169">
        <f t="shared" si="50"/>
        <v>0.5843047258450759</v>
      </c>
      <c r="I278" s="169">
        <f t="shared" si="51"/>
        <v>1.3486530895071047</v>
      </c>
      <c r="J278" s="171">
        <f t="shared" si="46"/>
        <v>52.00126755749534</v>
      </c>
      <c r="K278" s="167">
        <f aca="true" t="shared" si="53" ref="K278:K341">A278</f>
        <v>2.56</v>
      </c>
    </row>
    <row r="279" spans="1:11" ht="12.75">
      <c r="A279" s="169">
        <v>2.57</v>
      </c>
      <c r="B279" s="171">
        <f aca="true" t="shared" si="54" ref="B279:B342">4-A279</f>
        <v>1.4300000000000002</v>
      </c>
      <c r="C279" s="169">
        <f t="shared" si="52"/>
        <v>3.2565165437933827</v>
      </c>
      <c r="D279" s="169">
        <f t="shared" si="47"/>
        <v>2.4586378342488753</v>
      </c>
      <c r="E279" s="169">
        <f t="shared" si="48"/>
        <v>5.715154378042258</v>
      </c>
      <c r="F279" s="170">
        <f t="shared" si="49"/>
        <v>0.8173792212291133</v>
      </c>
      <c r="G279" s="169">
        <f aca="true" t="shared" si="55" ref="G279:G342">A279/C279</f>
        <v>0.7891868398145191</v>
      </c>
      <c r="H279" s="169">
        <f t="shared" si="50"/>
        <v>0.5816228726655349</v>
      </c>
      <c r="I279" s="169">
        <f t="shared" si="51"/>
        <v>1.3568703654960022</v>
      </c>
      <c r="J279" s="171">
        <f aca="true" t="shared" si="56" ref="J279:J342">ASIN(G279)/PI()*180</f>
        <v>52.10958522093849</v>
      </c>
      <c r="K279" s="167">
        <f t="shared" si="53"/>
        <v>2.57</v>
      </c>
    </row>
    <row r="280" spans="1:11" ht="12.75">
      <c r="A280" s="169">
        <v>2.58</v>
      </c>
      <c r="B280" s="171">
        <f t="shared" si="54"/>
        <v>1.42</v>
      </c>
      <c r="C280" s="169">
        <f t="shared" si="52"/>
        <v>3.2644141894067307</v>
      </c>
      <c r="D280" s="169">
        <f t="shared" si="47"/>
        <v>2.452835094334717</v>
      </c>
      <c r="E280" s="169">
        <f t="shared" si="48"/>
        <v>5.717249283741447</v>
      </c>
      <c r="F280" s="170">
        <f t="shared" si="49"/>
        <v>0.8170084378076164</v>
      </c>
      <c r="G280" s="169">
        <f t="shared" si="55"/>
        <v>0.7903408851647239</v>
      </c>
      <c r="H280" s="169">
        <f t="shared" si="50"/>
        <v>0.5789219190803966</v>
      </c>
      <c r="I280" s="169">
        <f t="shared" si="51"/>
        <v>1.365194267337746</v>
      </c>
      <c r="J280" s="171">
        <f t="shared" si="56"/>
        <v>52.217379159029214</v>
      </c>
      <c r="K280" s="167">
        <f t="shared" si="53"/>
        <v>2.58</v>
      </c>
    </row>
    <row r="281" spans="1:11" ht="12.75">
      <c r="A281" s="169">
        <v>2.59</v>
      </c>
      <c r="B281" s="171">
        <f t="shared" si="54"/>
        <v>1.4100000000000001</v>
      </c>
      <c r="C281" s="169">
        <f t="shared" si="52"/>
        <v>3.2723233336576016</v>
      </c>
      <c r="D281" s="169">
        <f t="shared" si="47"/>
        <v>2.4470594598415465</v>
      </c>
      <c r="E281" s="169">
        <f t="shared" si="48"/>
        <v>5.719382793499149</v>
      </c>
      <c r="F281" s="170">
        <f t="shared" si="49"/>
        <v>0.8166442253340696</v>
      </c>
      <c r="G281" s="169">
        <f t="shared" si="55"/>
        <v>0.79148657877431</v>
      </c>
      <c r="H281" s="169">
        <f t="shared" si="50"/>
        <v>0.5762017732463687</v>
      </c>
      <c r="I281" s="169">
        <f t="shared" si="51"/>
        <v>1.3736274609413448</v>
      </c>
      <c r="J281" s="171">
        <f t="shared" si="56"/>
        <v>52.32465240342617</v>
      </c>
      <c r="K281" s="167">
        <f t="shared" si="53"/>
        <v>2.59</v>
      </c>
    </row>
    <row r="282" spans="1:11" ht="12.75">
      <c r="A282" s="169">
        <v>2.6</v>
      </c>
      <c r="B282" s="171">
        <f t="shared" si="54"/>
        <v>1.4</v>
      </c>
      <c r="C282" s="169">
        <f t="shared" si="52"/>
        <v>3.2802438933713454</v>
      </c>
      <c r="D282" s="169">
        <f t="shared" si="47"/>
        <v>2.4413111231467406</v>
      </c>
      <c r="E282" s="169">
        <f t="shared" si="48"/>
        <v>5.721555016518086</v>
      </c>
      <c r="F282" s="170">
        <f t="shared" si="49"/>
        <v>0.8162866139664826</v>
      </c>
      <c r="G282" s="169">
        <f t="shared" si="55"/>
        <v>0.7926239891046001</v>
      </c>
      <c r="H282" s="169">
        <f t="shared" si="50"/>
        <v>0.5734623443633283</v>
      </c>
      <c r="I282" s="169">
        <f t="shared" si="51"/>
        <v>1.3821726864814294</v>
      </c>
      <c r="J282" s="171">
        <f t="shared" si="56"/>
        <v>52.431407971172504</v>
      </c>
      <c r="K282" s="167">
        <f t="shared" si="53"/>
        <v>2.6</v>
      </c>
    </row>
    <row r="283" spans="1:11" ht="12.75">
      <c r="A283" s="169">
        <v>2.61</v>
      </c>
      <c r="B283" s="171">
        <f t="shared" si="54"/>
        <v>1.3900000000000001</v>
      </c>
      <c r="C283" s="169">
        <f t="shared" si="52"/>
        <v>3.2881757860552407</v>
      </c>
      <c r="D283" s="169">
        <f t="shared" si="47"/>
        <v>2.4355902775302747</v>
      </c>
      <c r="E283" s="169">
        <f t="shared" si="48"/>
        <v>5.723766063585515</v>
      </c>
      <c r="F283" s="170">
        <f t="shared" si="49"/>
        <v>0.815935634111579</v>
      </c>
      <c r="G283" s="169">
        <f t="shared" si="55"/>
        <v>0.7937531840811848</v>
      </c>
      <c r="H283" s="169">
        <f t="shared" si="50"/>
        <v>0.5707035427196241</v>
      </c>
      <c r="I283" s="169">
        <f t="shared" si="51"/>
        <v>1.3908327610840516</v>
      </c>
      <c r="J283" s="171">
        <f t="shared" si="56"/>
        <v>52.537648864640374</v>
      </c>
      <c r="K283" s="167">
        <f t="shared" si="53"/>
        <v>2.61</v>
      </c>
    </row>
    <row r="284" spans="1:11" ht="12.75">
      <c r="A284" s="169">
        <v>2.62</v>
      </c>
      <c r="B284" s="171">
        <f t="shared" si="54"/>
        <v>1.38</v>
      </c>
      <c r="C284" s="169">
        <f t="shared" si="52"/>
        <v>3.2961189298931552</v>
      </c>
      <c r="D284" s="169">
        <f t="shared" si="47"/>
        <v>2.4298971171636055</v>
      </c>
      <c r="E284" s="169">
        <f t="shared" si="48"/>
        <v>5.726016047056761</v>
      </c>
      <c r="F284" s="170">
        <f t="shared" si="49"/>
        <v>0.8155913164220366</v>
      </c>
      <c r="G284" s="169">
        <f t="shared" si="55"/>
        <v>0.7948742310960631</v>
      </c>
      <c r="H284" s="169">
        <f t="shared" si="50"/>
        <v>0.5679252797381232</v>
      </c>
      <c r="I284" s="169">
        <f t="shared" si="51"/>
        <v>1.3996105816289577</v>
      </c>
      <c r="J284" s="171">
        <f t="shared" si="56"/>
        <v>52.64337807147958</v>
      </c>
      <c r="K284" s="167">
        <f t="shared" si="53"/>
        <v>2.62</v>
      </c>
    </row>
    <row r="285" spans="1:11" ht="12.75">
      <c r="A285" s="169">
        <v>2.63</v>
      </c>
      <c r="B285" s="171">
        <f t="shared" si="54"/>
        <v>1.37</v>
      </c>
      <c r="C285" s="169">
        <f t="shared" si="52"/>
        <v>3.3040732437402167</v>
      </c>
      <c r="D285" s="169">
        <f t="shared" si="47"/>
        <v>2.424231837098094</v>
      </c>
      <c r="E285" s="169">
        <f t="shared" si="48"/>
        <v>5.728305080838311</v>
      </c>
      <c r="F285" s="170">
        <f t="shared" si="49"/>
        <v>0.8152536917936405</v>
      </c>
      <c r="G285" s="169">
        <f t="shared" si="55"/>
        <v>0.7959871970098445</v>
      </c>
      <c r="H285" s="169">
        <f t="shared" si="50"/>
        <v>0.5651274680230034</v>
      </c>
      <c r="I285" s="169">
        <f t="shared" si="51"/>
        <v>1.4085091276742614</v>
      </c>
      <c r="J285" s="171">
        <f t="shared" si="56"/>
        <v>52.748598564570045</v>
      </c>
      <c r="K285" s="167">
        <f t="shared" si="53"/>
        <v>2.63</v>
      </c>
    </row>
    <row r="286" spans="1:11" ht="12.75">
      <c r="A286" s="169">
        <v>2.64</v>
      </c>
      <c r="B286" s="171">
        <f t="shared" si="54"/>
        <v>1.3599999999999999</v>
      </c>
      <c r="C286" s="169">
        <f t="shared" si="52"/>
        <v>3.3120386471175123</v>
      </c>
      <c r="D286" s="169">
        <f t="shared" si="47"/>
        <v>2.418594633252956</v>
      </c>
      <c r="E286" s="169">
        <f t="shared" si="48"/>
        <v>5.730633280370468</v>
      </c>
      <c r="F286" s="170">
        <f t="shared" si="49"/>
        <v>0.8149227913623425</v>
      </c>
      <c r="G286" s="169">
        <f t="shared" si="55"/>
        <v>0.7970921481540103</v>
      </c>
      <c r="H286" s="169">
        <f t="shared" si="50"/>
        <v>0.562310021407279</v>
      </c>
      <c r="I286" s="169">
        <f t="shared" si="51"/>
        <v>1.4175314645098231</v>
      </c>
      <c r="J286" s="171">
        <f t="shared" si="56"/>
        <v>52.85331330197822</v>
      </c>
      <c r="K286" s="167">
        <f t="shared" si="53"/>
        <v>2.64</v>
      </c>
    </row>
    <row r="287" spans="1:11" ht="12.75">
      <c r="A287" s="169">
        <v>2.65</v>
      </c>
      <c r="B287" s="171">
        <f t="shared" si="54"/>
        <v>1.35</v>
      </c>
      <c r="C287" s="169">
        <f t="shared" si="52"/>
        <v>3.320015060206806</v>
      </c>
      <c r="D287" s="169">
        <f t="shared" si="47"/>
        <v>2.4129857024027306</v>
      </c>
      <c r="E287" s="169">
        <f t="shared" si="48"/>
        <v>5.733000762609537</v>
      </c>
      <c r="F287" s="170">
        <f t="shared" si="49"/>
        <v>0.8145986465012267</v>
      </c>
      <c r="G287" s="169">
        <f t="shared" si="55"/>
        <v>0.7981891503332306</v>
      </c>
      <c r="H287" s="169">
        <f t="shared" si="50"/>
        <v>0.5594728550010626</v>
      </c>
      <c r="I287" s="169">
        <f t="shared" si="51"/>
        <v>1.426680746345977</v>
      </c>
      <c r="J287" s="171">
        <f t="shared" si="56"/>
        <v>52.95752522691713</v>
      </c>
      <c r="K287" s="167">
        <f t="shared" si="53"/>
        <v>2.65</v>
      </c>
    </row>
    <row r="288" spans="1:11" ht="12.75">
      <c r="A288" s="169">
        <v>2.66</v>
      </c>
      <c r="B288" s="171">
        <f t="shared" si="54"/>
        <v>1.3399999999999999</v>
      </c>
      <c r="C288" s="169">
        <f t="shared" si="52"/>
        <v>3.328002403845286</v>
      </c>
      <c r="D288" s="169">
        <f t="shared" si="47"/>
        <v>2.4074052421642684</v>
      </c>
      <c r="E288" s="169">
        <f t="shared" si="48"/>
        <v>5.735407646009554</v>
      </c>
      <c r="F288" s="170">
        <f t="shared" si="49"/>
        <v>0.8142812888173823</v>
      </c>
      <c r="G288" s="169">
        <f t="shared" si="55"/>
        <v>0.7992782688277349</v>
      </c>
      <c r="H288" s="169">
        <f t="shared" si="50"/>
        <v>0.556615885240548</v>
      </c>
      <c r="I288" s="169">
        <f t="shared" si="51"/>
        <v>1.4359602196446795</v>
      </c>
      <c r="J288" s="171">
        <f t="shared" si="56"/>
        <v>53.06123726771018</v>
      </c>
      <c r="K288" s="167">
        <f t="shared" si="53"/>
        <v>2.66</v>
      </c>
    </row>
    <row r="289" spans="1:11" ht="12.75">
      <c r="A289" s="169">
        <v>2.67</v>
      </c>
      <c r="B289" s="171">
        <f t="shared" si="54"/>
        <v>1.33</v>
      </c>
      <c r="C289" s="169">
        <f t="shared" si="52"/>
        <v>3.3360005995203297</v>
      </c>
      <c r="D289" s="169">
        <f t="shared" si="47"/>
        <v>2.4018534509832192</v>
      </c>
      <c r="E289" s="169">
        <f t="shared" si="48"/>
        <v>5.7378540505035485</v>
      </c>
      <c r="F289" s="170">
        <f t="shared" si="49"/>
        <v>0.8139707501486768</v>
      </c>
      <c r="G289" s="169">
        <f t="shared" si="55"/>
        <v>0.8003595683957337</v>
      </c>
      <c r="H289" s="169">
        <f t="shared" si="50"/>
        <v>0.5537390299377146</v>
      </c>
      <c r="I289" s="169">
        <f t="shared" si="51"/>
        <v>1.445373226600551</v>
      </c>
      <c r="J289" s="171">
        <f t="shared" si="56"/>
        <v>53.16445233775825</v>
      </c>
      <c r="K289" s="167">
        <f t="shared" si="53"/>
        <v>2.67</v>
      </c>
    </row>
    <row r="290" spans="1:11" ht="12.75">
      <c r="A290" s="169">
        <v>2.68</v>
      </c>
      <c r="B290" s="171">
        <f t="shared" si="54"/>
        <v>1.3199999999999998</v>
      </c>
      <c r="C290" s="169">
        <f t="shared" si="52"/>
        <v>3.3440095693642986</v>
      </c>
      <c r="D290" s="169">
        <f t="shared" si="47"/>
        <v>2.3963305281200253</v>
      </c>
      <c r="E290" s="169">
        <f t="shared" si="48"/>
        <v>5.740340097484324</v>
      </c>
      <c r="F290" s="170">
        <f t="shared" si="49"/>
        <v>0.813667062560435</v>
      </c>
      <c r="G290" s="169">
        <f t="shared" si="55"/>
        <v>0.8014331132758906</v>
      </c>
      <c r="H290" s="169">
        <f t="shared" si="50"/>
        <v>0.5508422083307386</v>
      </c>
      <c r="I290" s="169">
        <f t="shared" si="51"/>
        <v>1.454923208779766</v>
      </c>
      <c r="J290" s="171">
        <f t="shared" si="56"/>
        <v>53.26717333551063</v>
      </c>
      <c r="K290" s="167">
        <f t="shared" si="53"/>
        <v>2.68</v>
      </c>
    </row>
    <row r="291" spans="1:11" ht="12.75">
      <c r="A291" s="169">
        <v>2.69</v>
      </c>
      <c r="B291" s="171">
        <f t="shared" si="54"/>
        <v>1.31</v>
      </c>
      <c r="C291" s="169">
        <f t="shared" si="52"/>
        <v>3.3520292361493507</v>
      </c>
      <c r="D291" s="169">
        <f t="shared" si="47"/>
        <v>2.390836673635403</v>
      </c>
      <c r="E291" s="169">
        <f t="shared" si="48"/>
        <v>5.742865909784754</v>
      </c>
      <c r="F291" s="170">
        <f t="shared" si="49"/>
        <v>0.8133702583420157</v>
      </c>
      <c r="G291" s="169">
        <f t="shared" si="55"/>
        <v>0.8024989671898394</v>
      </c>
      <c r="H291" s="169">
        <f t="shared" si="50"/>
        <v>0.5479253411351058</v>
      </c>
      <c r="I291" s="169">
        <f t="shared" si="51"/>
        <v>1.4646137109251924</v>
      </c>
      <c r="J291" s="171">
        <f t="shared" si="56"/>
        <v>53.36940314443902</v>
      </c>
      <c r="K291" s="167">
        <f t="shared" si="53"/>
        <v>2.69</v>
      </c>
    </row>
    <row r="292" spans="1:11" ht="12.75">
      <c r="A292" s="169">
        <v>2.7</v>
      </c>
      <c r="B292" s="171">
        <f t="shared" si="54"/>
        <v>1.2999999999999998</v>
      </c>
      <c r="C292" s="169">
        <f t="shared" si="52"/>
        <v>3.3600595232822887</v>
      </c>
      <c r="D292" s="169">
        <f t="shared" si="47"/>
        <v>2.3853720883753127</v>
      </c>
      <c r="E292" s="169">
        <f t="shared" si="48"/>
        <v>5.745431611657601</v>
      </c>
      <c r="F292" s="170">
        <f t="shared" si="49"/>
        <v>0.8130803700032914</v>
      </c>
      <c r="G292" s="169">
        <f t="shared" si="55"/>
        <v>0.8035571933447457</v>
      </c>
      <c r="H292" s="169">
        <f t="shared" si="50"/>
        <v>0.5449883505954141</v>
      </c>
      <c r="I292" s="169">
        <f t="shared" si="51"/>
        <v>1.4744483849367394</v>
      </c>
      <c r="J292" s="171">
        <f t="shared" si="56"/>
        <v>53.47114463301484</v>
      </c>
      <c r="K292" s="167">
        <f t="shared" si="53"/>
        <v>2.7</v>
      </c>
    </row>
    <row r="293" spans="1:11" ht="12.75">
      <c r="A293" s="169">
        <v>2.71</v>
      </c>
      <c r="B293" s="171">
        <f t="shared" si="54"/>
        <v>1.29</v>
      </c>
      <c r="C293" s="169">
        <f t="shared" si="52"/>
        <v>3.3681003547994233</v>
      </c>
      <c r="D293" s="169">
        <f t="shared" si="47"/>
        <v>2.379936973955403</v>
      </c>
      <c r="E293" s="169">
        <f t="shared" si="48"/>
        <v>5.748037328754826</v>
      </c>
      <c r="F293" s="170">
        <f t="shared" si="49"/>
        <v>0.8127974302710228</v>
      </c>
      <c r="G293" s="169">
        <f t="shared" si="55"/>
        <v>0.8046078544359127</v>
      </c>
      <c r="H293" s="169">
        <f t="shared" si="50"/>
        <v>0.5420311605378559</v>
      </c>
      <c r="I293" s="169">
        <f t="shared" si="51"/>
        <v>1.4844309940363993</v>
      </c>
      <c r="J293" s="171">
        <f t="shared" si="56"/>
        <v>53.572400654689844</v>
      </c>
      <c r="K293" s="167">
        <f t="shared" si="53"/>
        <v>2.71</v>
      </c>
    </row>
    <row r="294" spans="1:11" ht="12.75">
      <c r="A294" s="169">
        <v>2.72</v>
      </c>
      <c r="B294" s="171">
        <f t="shared" si="54"/>
        <v>1.2799999999999998</v>
      </c>
      <c r="C294" s="169">
        <f t="shared" si="52"/>
        <v>3.376151655361471</v>
      </c>
      <c r="D294" s="169">
        <f t="shared" si="47"/>
        <v>2.374531532744933</v>
      </c>
      <c r="E294" s="169">
        <f t="shared" si="48"/>
        <v>5.750683188106404</v>
      </c>
      <c r="F294" s="170">
        <f t="shared" si="49"/>
        <v>0.8125214720851337</v>
      </c>
      <c r="G294" s="169">
        <f t="shared" si="55"/>
        <v>0.8056510126494246</v>
      </c>
      <c r="H294" s="169">
        <f t="shared" si="50"/>
        <v>0.5390536964233672</v>
      </c>
      <c r="I294" s="169">
        <f t="shared" si="51"/>
        <v>1.4945654171280827</v>
      </c>
      <c r="J294" s="171">
        <f t="shared" si="56"/>
        <v>53.67317404787977</v>
      </c>
      <c r="K294" s="167">
        <f t="shared" si="53"/>
        <v>2.72</v>
      </c>
    </row>
    <row r="295" spans="1:11" ht="12.75">
      <c r="A295" s="169">
        <v>2.73</v>
      </c>
      <c r="B295" s="171">
        <f t="shared" si="54"/>
        <v>1.27</v>
      </c>
      <c r="C295" s="169">
        <f t="shared" si="52"/>
        <v>3.3842133502484737</v>
      </c>
      <c r="D295" s="169">
        <f t="shared" si="47"/>
        <v>2.369155967850154</v>
      </c>
      <c r="E295" s="169">
        <f t="shared" si="48"/>
        <v>5.753369318098628</v>
      </c>
      <c r="F295" s="170">
        <f t="shared" si="49"/>
        <v>0.8122525285948782</v>
      </c>
      <c r="G295" s="169">
        <f t="shared" si="55"/>
        <v>0.8066867296648302</v>
      </c>
      <c r="H295" s="169">
        <f t="shared" si="50"/>
        <v>0.5360558854014317</v>
      </c>
      <c r="I295" s="169">
        <f t="shared" si="51"/>
        <v>1.5048556533629578</v>
      </c>
      <c r="J295" s="171">
        <f t="shared" si="56"/>
        <v>53.77346763595098</v>
      </c>
      <c r="K295" s="167">
        <f t="shared" si="53"/>
        <v>2.73</v>
      </c>
    </row>
    <row r="296" spans="1:11" ht="12.75">
      <c r="A296" s="169">
        <v>2.73999999999999</v>
      </c>
      <c r="B296" s="171">
        <f t="shared" si="54"/>
        <v>1.26000000000001</v>
      </c>
      <c r="C296" s="169">
        <f t="shared" si="52"/>
        <v>3.3922853653547405</v>
      </c>
      <c r="D296" s="169">
        <f t="shared" si="47"/>
        <v>2.363810483097159</v>
      </c>
      <c r="E296" s="169">
        <f t="shared" si="48"/>
        <v>5.756095848451899</v>
      </c>
      <c r="F296" s="170">
        <f t="shared" si="49"/>
        <v>0.8119906331549058</v>
      </c>
      <c r="G296" s="169">
        <f t="shared" si="55"/>
        <v>0.8077150666578609</v>
      </c>
      <c r="H296" s="169">
        <f t="shared" si="50"/>
        <v>0.5330376563645269</v>
      </c>
      <c r="I296" s="169">
        <f t="shared" si="51"/>
        <v>1.5153058269217121</v>
      </c>
      <c r="J296" s="171">
        <f t="shared" si="56"/>
        <v>53.873284227209986</v>
      </c>
      <c r="K296" s="167">
        <f t="shared" si="53"/>
        <v>2.73999999999999</v>
      </c>
    </row>
    <row r="297" spans="1:11" ht="12.75">
      <c r="A297" s="169">
        <v>2.75</v>
      </c>
      <c r="B297" s="171">
        <f t="shared" si="54"/>
        <v>1.25</v>
      </c>
      <c r="C297" s="169">
        <f t="shared" si="52"/>
        <v>3.400367627183861</v>
      </c>
      <c r="D297" s="169">
        <f t="shared" si="47"/>
        <v>2.358495283014151</v>
      </c>
      <c r="E297" s="169">
        <f t="shared" si="48"/>
        <v>5.758862910198012</v>
      </c>
      <c r="F297" s="170">
        <f t="shared" si="49"/>
        <v>0.8117358193212163</v>
      </c>
      <c r="G297" s="169">
        <f t="shared" si="55"/>
        <v>0.8087360843031884</v>
      </c>
      <c r="H297" s="169">
        <f t="shared" si="50"/>
        <v>0.52999894000318</v>
      </c>
      <c r="I297" s="169">
        <f t="shared" si="51"/>
        <v>1.5259201920259235</v>
      </c>
      <c r="J297" s="171">
        <f t="shared" si="56"/>
        <v>53.972626614896384</v>
      </c>
      <c r="K297" s="167">
        <f t="shared" si="53"/>
        <v>2.75</v>
      </c>
    </row>
    <row r="298" spans="1:11" ht="12.75">
      <c r="A298" s="169">
        <v>2.75999999999999</v>
      </c>
      <c r="B298" s="171">
        <f t="shared" si="54"/>
        <v>1.24000000000001</v>
      </c>
      <c r="C298" s="169">
        <f t="shared" si="52"/>
        <v>3.4084600628436217</v>
      </c>
      <c r="D298" s="169">
        <f t="shared" si="47"/>
        <v>2.3532105728132415</v>
      </c>
      <c r="E298" s="169">
        <f t="shared" si="48"/>
        <v>5.761670635656863</v>
      </c>
      <c r="F298" s="170">
        <f t="shared" si="49"/>
        <v>0.8114881208470105</v>
      </c>
      <c r="G298" s="169">
        <f t="shared" si="55"/>
        <v>0.8097498427772006</v>
      </c>
      <c r="H298" s="169">
        <f t="shared" si="50"/>
        <v>0.5269396688616784</v>
      </c>
      <c r="I298" s="169">
        <f t="shared" si="51"/>
        <v>1.5367031381912524</v>
      </c>
      <c r="J298" s="171">
        <f t="shared" si="56"/>
        <v>54.07149757717708</v>
      </c>
      <c r="K298" s="167">
        <f t="shared" si="53"/>
        <v>2.75999999999999</v>
      </c>
    </row>
    <row r="299" spans="1:11" ht="12.75">
      <c r="A299" s="169">
        <v>2.77</v>
      </c>
      <c r="B299" s="171">
        <f t="shared" si="54"/>
        <v>1.23</v>
      </c>
      <c r="C299" s="169">
        <f t="shared" si="52"/>
        <v>3.4165626000411584</v>
      </c>
      <c r="D299" s="169">
        <f t="shared" si="47"/>
        <v>2.3479565583715556</v>
      </c>
      <c r="E299" s="169">
        <f t="shared" si="48"/>
        <v>5.764519158412714</v>
      </c>
      <c r="F299" s="170">
        <f t="shared" si="49"/>
        <v>0.811247571678427</v>
      </c>
      <c r="G299" s="169">
        <f t="shared" si="55"/>
        <v>0.8107564017608314</v>
      </c>
      <c r="H299" s="169">
        <f t="shared" si="50"/>
        <v>0.5238597773942958</v>
      </c>
      <c r="I299" s="169">
        <f t="shared" si="51"/>
        <v>1.5476591957366406</v>
      </c>
      <c r="J299" s="171">
        <f t="shared" si="56"/>
        <v>54.169899877145546</v>
      </c>
      <c r="K299" s="167">
        <f t="shared" si="53"/>
        <v>2.77</v>
      </c>
    </row>
    <row r="300" spans="1:11" ht="12.75">
      <c r="A300" s="169">
        <v>2.77999999999999</v>
      </c>
      <c r="B300" s="171">
        <f t="shared" si="54"/>
        <v>1.22000000000001</v>
      </c>
      <c r="C300" s="169">
        <f t="shared" si="52"/>
        <v>3.4246751670778854</v>
      </c>
      <c r="D300" s="169">
        <f t="shared" si="47"/>
        <v>2.3427334462119296</v>
      </c>
      <c r="E300" s="169">
        <f t="shared" si="48"/>
        <v>5.767408613289815</v>
      </c>
      <c r="F300" s="170">
        <f t="shared" si="49"/>
        <v>0.8110142059501744</v>
      </c>
      <c r="G300" s="169">
        <f t="shared" si="55"/>
        <v>0.8117558204423906</v>
      </c>
      <c r="H300" s="169">
        <f t="shared" si="50"/>
        <v>0.5207592020221858</v>
      </c>
      <c r="I300" s="169">
        <f t="shared" si="51"/>
        <v>1.558793041563589</v>
      </c>
      <c r="J300" s="171">
        <f t="shared" si="56"/>
        <v>54.26783626282102</v>
      </c>
      <c r="K300" s="167">
        <f t="shared" si="53"/>
        <v>2.77999999999999</v>
      </c>
    </row>
    <row r="301" spans="1:11" ht="12.75">
      <c r="A301" s="169">
        <v>2.79</v>
      </c>
      <c r="B301" s="171">
        <f t="shared" si="54"/>
        <v>1.21</v>
      </c>
      <c r="C301" s="169">
        <f t="shared" si="52"/>
        <v>3.4327976928447153</v>
      </c>
      <c r="D301" s="169">
        <f t="shared" si="47"/>
        <v>2.3375414434828743</v>
      </c>
      <c r="E301" s="169">
        <f t="shared" si="48"/>
        <v>5.770339136327589</v>
      </c>
      <c r="F301" s="170">
        <f t="shared" si="49"/>
        <v>0.8107880579810464</v>
      </c>
      <c r="G301" s="169">
        <f t="shared" si="55"/>
        <v>0.8127481575204518</v>
      </c>
      <c r="H301" s="169">
        <f t="shared" si="50"/>
        <v>0.5176378811907318</v>
      </c>
      <c r="I301" s="169">
        <f t="shared" si="51"/>
        <v>1.5701095052218212</v>
      </c>
      <c r="J301" s="171">
        <f t="shared" si="56"/>
        <v>54.36530946715305</v>
      </c>
      <c r="K301" s="167">
        <f t="shared" si="53"/>
        <v>2.79</v>
      </c>
    </row>
    <row r="302" spans="1:11" ht="12.75">
      <c r="A302" s="169">
        <v>2.8</v>
      </c>
      <c r="B302" s="171">
        <f t="shared" si="54"/>
        <v>1.2000000000000002</v>
      </c>
      <c r="C302" s="169">
        <f t="shared" si="52"/>
        <v>3.4409301068170506</v>
      </c>
      <c r="D302" s="169">
        <f t="shared" si="47"/>
        <v>2.3323807579381204</v>
      </c>
      <c r="E302" s="169">
        <f t="shared" si="48"/>
        <v>5.773310864755171</v>
      </c>
      <c r="F302" s="170">
        <f t="shared" si="49"/>
        <v>0.8105691622693292</v>
      </c>
      <c r="G302" s="169">
        <f t="shared" si="55"/>
        <v>0.8137334712067349</v>
      </c>
      <c r="H302" s="169">
        <f t="shared" si="50"/>
        <v>0.5144957554275266</v>
      </c>
      <c r="I302" s="169">
        <f t="shared" si="51"/>
        <v>1.581613575277318</v>
      </c>
      <c r="J302" s="171">
        <f t="shared" si="56"/>
        <v>54.462322208025604</v>
      </c>
      <c r="K302" s="167">
        <f t="shared" si="53"/>
        <v>2.8</v>
      </c>
    </row>
    <row r="303" spans="1:11" ht="12.75">
      <c r="A303" s="169">
        <v>2.81</v>
      </c>
      <c r="B303" s="171">
        <f t="shared" si="54"/>
        <v>1.19</v>
      </c>
      <c r="C303" s="169">
        <f t="shared" si="52"/>
        <v>3.4490723390500237</v>
      </c>
      <c r="D303" s="169">
        <f t="shared" si="47"/>
        <v>2.327251597915447</v>
      </c>
      <c r="E303" s="169">
        <f t="shared" si="48"/>
        <v>5.77632393696547</v>
      </c>
      <c r="F303" s="170">
        <f t="shared" si="49"/>
        <v>0.8103575534880918</v>
      </c>
      <c r="G303" s="169">
        <f t="shared" si="55"/>
        <v>0.8147118192290386</v>
      </c>
      <c r="H303" s="169">
        <f t="shared" si="50"/>
        <v>0.511332767400783</v>
      </c>
      <c r="I303" s="169">
        <f t="shared" si="51"/>
        <v>1.5933104060011605</v>
      </c>
      <c r="J303" s="171">
        <f t="shared" si="56"/>
        <v>54.558877188266344</v>
      </c>
      <c r="K303" s="167">
        <f t="shared" si="53"/>
        <v>2.81</v>
      </c>
    </row>
    <row r="304" spans="1:11" ht="12.75">
      <c r="A304" s="169">
        <v>2.82</v>
      </c>
      <c r="B304" s="171">
        <f t="shared" si="54"/>
        <v>1.1800000000000002</v>
      </c>
      <c r="C304" s="169">
        <f t="shared" si="52"/>
        <v>3.4572243201736272</v>
      </c>
      <c r="D304" s="169">
        <f aca="true" t="shared" si="57" ref="D304:D367">SQRT($B$1^2+B304^2)</f>
        <v>2.3221541723150083</v>
      </c>
      <c r="E304" s="169">
        <f aca="true" t="shared" si="58" ref="E304:E367">SQRT(A304^2+$B$1^2)+SQRT($B$1^2+B304^2)</f>
        <v>5.779378492488636</v>
      </c>
      <c r="F304" s="170">
        <f aca="true" t="shared" si="59" ref="F304:F367">C304/$B$9+D304/$B$11</f>
        <v>0.8101532664803643</v>
      </c>
      <c r="G304" s="169">
        <f t="shared" si="55"/>
        <v>0.815683258834178</v>
      </c>
      <c r="H304" s="169">
        <f aca="true" t="shared" si="60" ref="H304:H367">B304/D304</f>
        <v>0.508148861978286</v>
      </c>
      <c r="I304" s="169">
        <f aca="true" t="shared" si="61" ref="I304:I367">G304/H304</f>
        <v>1.6052053243977027</v>
      </c>
      <c r="J304" s="171">
        <f t="shared" si="56"/>
        <v>54.65497709565619</v>
      </c>
      <c r="K304" s="167">
        <f t="shared" si="53"/>
        <v>2.82</v>
      </c>
    </row>
    <row r="305" spans="1:11" ht="12.75">
      <c r="A305" s="169">
        <v>2.82999999999999</v>
      </c>
      <c r="B305" s="171">
        <f t="shared" si="54"/>
        <v>1.1700000000000101</v>
      </c>
      <c r="C305" s="169">
        <f t="shared" si="52"/>
        <v>3.4653859813879238</v>
      </c>
      <c r="D305" s="169">
        <f t="shared" si="57"/>
        <v>2.3170886905770405</v>
      </c>
      <c r="E305" s="169">
        <f t="shared" si="58"/>
        <v>5.782474671964964</v>
      </c>
      <c r="F305" s="170">
        <f t="shared" si="59"/>
        <v>0.8099563362542005</v>
      </c>
      <c r="G305" s="169">
        <f t="shared" si="55"/>
        <v>0.8166478467909497</v>
      </c>
      <c r="H305" s="169">
        <f t="shared" si="60"/>
        <v>0.5049439862867904</v>
      </c>
      <c r="I305" s="169">
        <f t="shared" si="61"/>
        <v>1.6173038375926365</v>
      </c>
      <c r="J305" s="171">
        <f t="shared" si="56"/>
        <v>54.75062460294216</v>
      </c>
      <c r="K305" s="167">
        <f t="shared" si="53"/>
        <v>2.82999999999999</v>
      </c>
    </row>
    <row r="306" spans="1:11" ht="12.75">
      <c r="A306" s="169">
        <v>2.84</v>
      </c>
      <c r="B306" s="171">
        <f t="shared" si="54"/>
        <v>1.1600000000000001</v>
      </c>
      <c r="C306" s="169">
        <f t="shared" si="52"/>
        <v>3.4735572544583166</v>
      </c>
      <c r="D306" s="169">
        <f t="shared" si="57"/>
        <v>2.312055362658948</v>
      </c>
      <c r="E306" s="169">
        <f t="shared" si="58"/>
        <v>5.785612617117264</v>
      </c>
      <c r="F306" s="170">
        <f t="shared" si="59"/>
        <v>0.8097667979776213</v>
      </c>
      <c r="G306" s="169">
        <f t="shared" si="55"/>
        <v>0.8176056393931193</v>
      </c>
      <c r="H306" s="169">
        <f t="shared" si="60"/>
        <v>0.501718089771846</v>
      </c>
      <c r="I306" s="169">
        <f t="shared" si="61"/>
        <v>1.6296116406026375</v>
      </c>
      <c r="J306" s="171">
        <f t="shared" si="56"/>
        <v>54.84582236785258</v>
      </c>
      <c r="K306" s="167">
        <f t="shared" si="53"/>
        <v>2.84</v>
      </c>
    </row>
    <row r="307" spans="1:11" ht="12.75">
      <c r="A307" s="169">
        <v>2.84999999999999</v>
      </c>
      <c r="B307" s="171">
        <f t="shared" si="54"/>
        <v>1.1500000000000101</v>
      </c>
      <c r="C307" s="169">
        <f t="shared" si="52"/>
        <v>3.4817380717107285</v>
      </c>
      <c r="D307" s="169">
        <f t="shared" si="57"/>
        <v>2.3070543990118706</v>
      </c>
      <c r="E307" s="169">
        <f t="shared" si="58"/>
        <v>5.7887924707225995</v>
      </c>
      <c r="F307" s="170">
        <f t="shared" si="59"/>
        <v>0.8095846869734469</v>
      </c>
      <c r="G307" s="169">
        <f t="shared" si="55"/>
        <v>0.8185566924624119</v>
      </c>
      <c r="H307" s="169">
        <f t="shared" si="60"/>
        <v>0.49847112425808604</v>
      </c>
      <c r="I307" s="169">
        <f t="shared" si="61"/>
        <v>1.6421346245095632</v>
      </c>
      <c r="J307" s="171">
        <f t="shared" si="56"/>
        <v>54.94057303311294</v>
      </c>
      <c r="K307" s="167">
        <f t="shared" si="53"/>
        <v>2.84999999999999</v>
      </c>
    </row>
    <row r="308" spans="1:11" ht="12.75">
      <c r="A308" s="169">
        <v>2.86</v>
      </c>
      <c r="B308" s="171">
        <f t="shared" si="54"/>
        <v>1.1400000000000001</v>
      </c>
      <c r="C308" s="169">
        <f t="shared" si="52"/>
        <v>3.489928366027016</v>
      </c>
      <c r="D308" s="169">
        <f t="shared" si="57"/>
        <v>2.3020860105565126</v>
      </c>
      <c r="E308" s="169">
        <f t="shared" si="58"/>
        <v>5.792014376583529</v>
      </c>
      <c r="F308" s="170">
        <f t="shared" si="59"/>
        <v>0.8094100387140042</v>
      </c>
      <c r="G308" s="169">
        <f t="shared" si="55"/>
        <v>0.8195010613515441</v>
      </c>
      <c r="H308" s="169">
        <f t="shared" si="60"/>
        <v>0.49520304400981674</v>
      </c>
      <c r="I308" s="169">
        <f t="shared" si="61"/>
        <v>1.6548788850645648</v>
      </c>
      <c r="J308" s="171">
        <f t="shared" si="56"/>
        <v>55.03487922646645</v>
      </c>
      <c r="K308" s="167">
        <f t="shared" si="53"/>
        <v>2.86</v>
      </c>
    </row>
    <row r="309" spans="1:11" ht="12.75">
      <c r="A309" s="169">
        <v>2.86999999999999</v>
      </c>
      <c r="B309" s="171">
        <f t="shared" si="54"/>
        <v>1.13000000000001</v>
      </c>
      <c r="C309" s="169">
        <f t="shared" si="52"/>
        <v>3.498128070840166</v>
      </c>
      <c r="D309" s="169">
        <f t="shared" si="57"/>
        <v>2.2971504086585237</v>
      </c>
      <c r="E309" s="169">
        <f t="shared" si="58"/>
        <v>5.795278479498689</v>
      </c>
      <c r="F309" s="170">
        <f t="shared" si="59"/>
        <v>0.8092428888157214</v>
      </c>
      <c r="G309" s="169">
        <f t="shared" si="55"/>
        <v>0.8204388009472406</v>
      </c>
      <c r="H309" s="169">
        <f t="shared" si="60"/>
        <v>0.4919138057920643</v>
      </c>
      <c r="I309" s="169">
        <f t="shared" si="61"/>
        <v>1.6678507317480054</v>
      </c>
      <c r="J309" s="171">
        <f t="shared" si="56"/>
        <v>55.12874356069348</v>
      </c>
      <c r="K309" s="167">
        <f t="shared" si="53"/>
        <v>2.86999999999999</v>
      </c>
    </row>
    <row r="310" spans="1:11" ht="12.75">
      <c r="A310" s="169">
        <v>2.88</v>
      </c>
      <c r="B310" s="171">
        <f t="shared" si="54"/>
        <v>1.12</v>
      </c>
      <c r="C310" s="169">
        <f aca="true" t="shared" si="62" ref="C310:C373">SQRT($B$1^2+A310^2)</f>
        <v>3.50633712012978</v>
      </c>
      <c r="D310" s="169">
        <f t="shared" si="57"/>
        <v>2.2922478051031048</v>
      </c>
      <c r="E310" s="169">
        <f t="shared" si="58"/>
        <v>5.798584925232885</v>
      </c>
      <c r="F310" s="170">
        <f t="shared" si="59"/>
        <v>0.809083273033599</v>
      </c>
      <c r="G310" s="169">
        <f t="shared" si="55"/>
        <v>0.8213699656732957</v>
      </c>
      <c r="H310" s="169">
        <f t="shared" si="60"/>
        <v>0.4886033689318432</v>
      </c>
      <c r="I310" s="169">
        <f t="shared" si="61"/>
        <v>1.681056697314486</v>
      </c>
      <c r="J310" s="171">
        <f t="shared" si="56"/>
        <v>55.222168633636116</v>
      </c>
      <c r="K310" s="167">
        <f t="shared" si="53"/>
        <v>2.88</v>
      </c>
    </row>
    <row r="311" spans="1:11" ht="12.75">
      <c r="A311" s="169">
        <v>2.88999999999999</v>
      </c>
      <c r="B311" s="171">
        <f t="shared" si="54"/>
        <v>1.11000000000001</v>
      </c>
      <c r="C311" s="169">
        <f t="shared" si="62"/>
        <v>3.5145554484173305</v>
      </c>
      <c r="D311" s="169">
        <f t="shared" si="57"/>
        <v>2.287378412069158</v>
      </c>
      <c r="E311" s="169">
        <f t="shared" si="58"/>
        <v>5.801933860486488</v>
      </c>
      <c r="F311" s="170">
        <f t="shared" si="59"/>
        <v>0.8089312272555647</v>
      </c>
      <c r="G311" s="169">
        <f t="shared" si="55"/>
        <v>0.8222946094936162</v>
      </c>
      <c r="H311" s="169">
        <f t="shared" si="60"/>
        <v>0.48527169537982406</v>
      </c>
      <c r="I311" s="169">
        <f t="shared" si="61"/>
        <v>1.69450354785272</v>
      </c>
      <c r="J311" s="171">
        <f t="shared" si="56"/>
        <v>55.31515702822151</v>
      </c>
      <c r="K311" s="167">
        <f t="shared" si="53"/>
        <v>2.88999999999999</v>
      </c>
    </row>
    <row r="312" spans="1:11" ht="12.75">
      <c r="A312" s="169">
        <v>2.89999999999999</v>
      </c>
      <c r="B312" s="171">
        <f t="shared" si="54"/>
        <v>1.1000000000000099</v>
      </c>
      <c r="C312" s="169">
        <f t="shared" si="62"/>
        <v>3.522782990761699</v>
      </c>
      <c r="D312" s="169">
        <f t="shared" si="57"/>
        <v>2.2825424421026703</v>
      </c>
      <c r="E312" s="169">
        <f t="shared" si="58"/>
        <v>5.80532543286437</v>
      </c>
      <c r="F312" s="170">
        <f t="shared" si="59"/>
        <v>0.808786787496704</v>
      </c>
      <c r="G312" s="169">
        <f t="shared" si="55"/>
        <v>0.8232127859153054</v>
      </c>
      <c r="H312" s="169">
        <f t="shared" si="60"/>
        <v>0.48191874977215915</v>
      </c>
      <c r="I312" s="169">
        <f t="shared" si="61"/>
        <v>1.708198293393861</v>
      </c>
      <c r="J312" s="171">
        <f t="shared" si="56"/>
        <v>55.40771131248997</v>
      </c>
      <c r="K312" s="167">
        <f t="shared" si="53"/>
        <v>2.89999999999999</v>
      </c>
    </row>
    <row r="313" spans="1:11" ht="12.75">
      <c r="A313" s="169">
        <v>2.90999999999999</v>
      </c>
      <c r="B313" s="171">
        <f t="shared" si="54"/>
        <v>1.09000000000001</v>
      </c>
      <c r="C313" s="169">
        <f t="shared" si="62"/>
        <v>3.5310196827545357</v>
      </c>
      <c r="D313" s="169">
        <f t="shared" si="57"/>
        <v>2.2777401080895996</v>
      </c>
      <c r="E313" s="169">
        <f t="shared" si="58"/>
        <v>5.808759790844135</v>
      </c>
      <c r="F313" s="170">
        <f t="shared" si="59"/>
        <v>0.8086499898933734</v>
      </c>
      <c r="G313" s="169">
        <f t="shared" si="55"/>
        <v>0.8241245479917317</v>
      </c>
      <c r="H313" s="169">
        <f t="shared" si="60"/>
        <v>0.47854449949262284</v>
      </c>
      <c r="I313" s="169">
        <f t="shared" si="61"/>
        <v>1.7221481991027174</v>
      </c>
      <c r="J313" s="171">
        <f t="shared" si="56"/>
        <v>55.49983403962245</v>
      </c>
      <c r="K313" s="167">
        <f t="shared" si="53"/>
        <v>2.90999999999999</v>
      </c>
    </row>
    <row r="314" spans="1:11" ht="12.75">
      <c r="A314" s="169">
        <v>2.91999999999999</v>
      </c>
      <c r="B314" s="171">
        <f t="shared" si="54"/>
        <v>1.0800000000000098</v>
      </c>
      <c r="C314" s="169">
        <f t="shared" si="62"/>
        <v>3.539265460515775</v>
      </c>
      <c r="D314" s="169">
        <f t="shared" si="57"/>
        <v>2.2729716232280643</v>
      </c>
      <c r="E314" s="169">
        <f t="shared" si="58"/>
        <v>5.81223708374384</v>
      </c>
      <c r="F314" s="170">
        <f t="shared" si="59"/>
        <v>0.8085208706971905</v>
      </c>
      <c r="G314" s="169">
        <f t="shared" si="55"/>
        <v>0.8250299483256224</v>
      </c>
      <c r="H314" s="169">
        <f t="shared" si="60"/>
        <v>0.47514891473488724</v>
      </c>
      <c r="I314" s="169">
        <f t="shared" si="61"/>
        <v>1.7363607970902213</v>
      </c>
      <c r="J314" s="171">
        <f t="shared" si="56"/>
        <v>55.59152774797129</v>
      </c>
      <c r="K314" s="167">
        <f t="shared" si="53"/>
        <v>2.91999999999999</v>
      </c>
    </row>
    <row r="315" spans="1:11" ht="12.75">
      <c r="A315" s="169">
        <v>2.92999999999999</v>
      </c>
      <c r="B315" s="171">
        <f t="shared" si="54"/>
        <v>1.07000000000001</v>
      </c>
      <c r="C315" s="169">
        <f t="shared" si="62"/>
        <v>3.5475202606891396</v>
      </c>
      <c r="D315" s="169">
        <f t="shared" si="57"/>
        <v>2.2682372009999354</v>
      </c>
      <c r="E315" s="169">
        <f t="shared" si="58"/>
        <v>5.815757461689075</v>
      </c>
      <c r="F315" s="170">
        <f t="shared" si="59"/>
        <v>0.8083994662689011</v>
      </c>
      <c r="G315" s="169">
        <f t="shared" si="55"/>
        <v>0.8259290390721573</v>
      </c>
      <c r="H315" s="169">
        <f t="shared" si="60"/>
        <v>0.47173196856497573</v>
      </c>
      <c r="I315" s="169">
        <f t="shared" si="61"/>
        <v>1.7508438988874568</v>
      </c>
      <c r="J315" s="171">
        <f t="shared" si="56"/>
        <v>55.682794961091844</v>
      </c>
      <c r="K315" s="167">
        <f t="shared" si="53"/>
        <v>2.92999999999999</v>
      </c>
    </row>
    <row r="316" spans="1:11" ht="12.75">
      <c r="A316" s="169">
        <v>2.93999999999999</v>
      </c>
      <c r="B316" s="171">
        <f t="shared" si="54"/>
        <v>1.0600000000000098</v>
      </c>
      <c r="C316" s="169">
        <f t="shared" si="62"/>
        <v>3.5557840204376787</v>
      </c>
      <c r="D316" s="169">
        <f t="shared" si="57"/>
        <v>2.263537055141802</v>
      </c>
      <c r="E316" s="169">
        <f t="shared" si="58"/>
        <v>5.819321075579481</v>
      </c>
      <c r="F316" s="170">
        <f t="shared" si="59"/>
        <v>0.8082858130721283</v>
      </c>
      <c r="G316" s="169">
        <f t="shared" si="55"/>
        <v>0.8268218719420726</v>
      </c>
      <c r="H316" s="169">
        <f t="shared" si="60"/>
        <v>0.4682936369838243</v>
      </c>
      <c r="I316" s="169">
        <f t="shared" si="61"/>
        <v>1.7656056086250698</v>
      </c>
      <c r="J316" s="171">
        <f t="shared" si="56"/>
        <v>55.7736381877761</v>
      </c>
      <c r="K316" s="167">
        <f t="shared" si="53"/>
        <v>2.93999999999999</v>
      </c>
    </row>
    <row r="317" spans="1:11" ht="12.75">
      <c r="A317" s="169">
        <v>2.94999999999999</v>
      </c>
      <c r="B317" s="171">
        <f t="shared" si="54"/>
        <v>1.05000000000001</v>
      </c>
      <c r="C317" s="169">
        <f t="shared" si="62"/>
        <v>3.5640566774393387</v>
      </c>
      <c r="D317" s="169">
        <f t="shared" si="57"/>
        <v>2.258871399615308</v>
      </c>
      <c r="E317" s="169">
        <f t="shared" si="58"/>
        <v>5.822928077054646</v>
      </c>
      <c r="F317" s="170">
        <f t="shared" si="59"/>
        <v>0.8081799476669955</v>
      </c>
      <c r="G317" s="169">
        <f t="shared" si="55"/>
        <v>0.8277084982047679</v>
      </c>
      <c r="H317" s="169">
        <f t="shared" si="60"/>
        <v>0.4648338989899239</v>
      </c>
      <c r="I317" s="169">
        <f t="shared" si="61"/>
        <v>1.7806543369650198</v>
      </c>
      <c r="J317" s="171">
        <f t="shared" si="56"/>
        <v>55.86405992208764</v>
      </c>
      <c r="K317" s="167">
        <f t="shared" si="53"/>
        <v>2.94999999999999</v>
      </c>
    </row>
    <row r="318" spans="1:11" ht="12.75">
      <c r="A318" s="169">
        <v>2.95999999999999</v>
      </c>
      <c r="B318" s="171">
        <f t="shared" si="54"/>
        <v>1.0400000000000098</v>
      </c>
      <c r="C318" s="169">
        <f t="shared" si="62"/>
        <v>3.572338169882569</v>
      </c>
      <c r="D318" s="169">
        <f t="shared" si="57"/>
        <v>2.254240448576864</v>
      </c>
      <c r="E318" s="169">
        <f t="shared" si="58"/>
        <v>5.826578618459433</v>
      </c>
      <c r="F318" s="170">
        <f t="shared" si="59"/>
        <v>0.8080819067036297</v>
      </c>
      <c r="G318" s="169">
        <f t="shared" si="55"/>
        <v>0.8285889686914193</v>
      </c>
      <c r="H318" s="169">
        <f t="shared" si="60"/>
        <v>0.4613527366419929</v>
      </c>
      <c r="I318" s="169">
        <f t="shared" si="61"/>
        <v>1.7959988158353544</v>
      </c>
      <c r="J318" s="171">
        <f t="shared" si="56"/>
        <v>55.95406264339824</v>
      </c>
      <c r="K318" s="167">
        <f t="shared" si="53"/>
        <v>2.95999999999999</v>
      </c>
    </row>
    <row r="319" spans="1:11" ht="12.75">
      <c r="A319" s="169">
        <v>2.96999999999999</v>
      </c>
      <c r="B319" s="171">
        <f t="shared" si="54"/>
        <v>1.03000000000001</v>
      </c>
      <c r="C319" s="169">
        <f t="shared" si="62"/>
        <v>3.580628436461949</v>
      </c>
      <c r="D319" s="169">
        <f t="shared" si="57"/>
        <v>2.2496444163467304</v>
      </c>
      <c r="E319" s="169">
        <f t="shared" si="58"/>
        <v>5.83027285280868</v>
      </c>
      <c r="F319" s="170">
        <f t="shared" si="59"/>
        <v>0.807991726915541</v>
      </c>
      <c r="G319" s="169">
        <f t="shared" si="55"/>
        <v>0.8294633337980953</v>
      </c>
      <c r="H319" s="169">
        <f t="shared" si="60"/>
        <v>0.45785013512164735</v>
      </c>
      <c r="I319" s="169">
        <f t="shared" si="61"/>
        <v>1.8116481140225351</v>
      </c>
      <c r="J319" s="171">
        <f t="shared" si="56"/>
        <v>56.04364881642587</v>
      </c>
      <c r="K319" s="167">
        <f t="shared" si="53"/>
        <v>2.96999999999999</v>
      </c>
    </row>
    <row r="320" spans="1:11" ht="12.75">
      <c r="A320" s="169">
        <v>2.97999999999999</v>
      </c>
      <c r="B320" s="171">
        <f t="shared" si="54"/>
        <v>1.0200000000000098</v>
      </c>
      <c r="C320" s="169">
        <f t="shared" si="62"/>
        <v>3.588927416373859</v>
      </c>
      <c r="D320" s="169">
        <f t="shared" si="57"/>
        <v>2.245083517377476</v>
      </c>
      <c r="E320" s="169">
        <f t="shared" si="58"/>
        <v>5.834010933751335</v>
      </c>
      <c r="F320" s="170">
        <f t="shared" si="59"/>
        <v>0.8079094451128811</v>
      </c>
      <c r="G320" s="169">
        <f t="shared" si="55"/>
        <v>0.8303316434888756</v>
      </c>
      <c r="H320" s="169">
        <f t="shared" si="60"/>
        <v>0.4543260827960159</v>
      </c>
      <c r="I320" s="169">
        <f t="shared" si="61"/>
        <v>1.8276116536802034</v>
      </c>
      <c r="J320" s="171">
        <f t="shared" si="56"/>
        <v>56.13282089127405</v>
      </c>
      <c r="K320" s="167">
        <f t="shared" si="53"/>
        <v>2.97999999999999</v>
      </c>
    </row>
    <row r="321" spans="1:11" ht="12.75">
      <c r="A321" s="169">
        <v>2.98999999999999</v>
      </c>
      <c r="B321" s="171">
        <f t="shared" si="54"/>
        <v>1.01000000000001</v>
      </c>
      <c r="C321" s="169">
        <f t="shared" si="62"/>
        <v>3.5972350493121716</v>
      </c>
      <c r="D321" s="169">
        <f t="shared" si="57"/>
        <v>2.240557966221812</v>
      </c>
      <c r="E321" s="169">
        <f t="shared" si="58"/>
        <v>5.837793015533983</v>
      </c>
      <c r="F321" s="170">
        <f t="shared" si="59"/>
        <v>0.8078350981755795</v>
      </c>
      <c r="G321" s="169">
        <f t="shared" si="55"/>
        <v>0.8311939472989703</v>
      </c>
      <c r="H321" s="169">
        <f t="shared" si="60"/>
        <v>0.4507805712802619</v>
      </c>
      <c r="I321" s="169">
        <f t="shared" si="61"/>
        <v>1.8438992278178636</v>
      </c>
      <c r="J321" s="171">
        <f t="shared" si="56"/>
        <v>56.221581303472675</v>
      </c>
      <c r="K321" s="167">
        <f t="shared" si="53"/>
        <v>2.98999999999999</v>
      </c>
    </row>
    <row r="322" spans="1:11" ht="12.75">
      <c r="A322" s="169">
        <v>2.99999999999999</v>
      </c>
      <c r="B322" s="171">
        <f t="shared" si="54"/>
        <v>1.0000000000000102</v>
      </c>
      <c r="C322" s="169">
        <f t="shared" si="62"/>
        <v>3.605551275463981</v>
      </c>
      <c r="D322" s="169">
        <f t="shared" si="57"/>
        <v>2.2360679774997942</v>
      </c>
      <c r="E322" s="169">
        <f t="shared" si="58"/>
        <v>5.841619252963776</v>
      </c>
      <c r="F322" s="170">
        <f t="shared" si="59"/>
        <v>0.807768723046357</v>
      </c>
      <c r="G322" s="169">
        <f t="shared" si="55"/>
        <v>0.8320502943378427</v>
      </c>
      <c r="H322" s="169">
        <f t="shared" si="60"/>
        <v>0.4472135954999616</v>
      </c>
      <c r="I322" s="169">
        <f t="shared" si="61"/>
        <v>1.8605210188381096</v>
      </c>
      <c r="J322" s="171">
        <f t="shared" si="56"/>
        <v>56.309932474020115</v>
      </c>
      <c r="K322" s="167">
        <f t="shared" si="53"/>
        <v>2.99999999999999</v>
      </c>
    </row>
    <row r="323" spans="1:11" ht="12.75">
      <c r="A323" s="169">
        <v>3.00999999999999</v>
      </c>
      <c r="B323" s="171">
        <f t="shared" si="54"/>
        <v>0.99000000000001</v>
      </c>
      <c r="C323" s="169">
        <f t="shared" si="62"/>
        <v>3.6138760355053603</v>
      </c>
      <c r="D323" s="169">
        <f t="shared" si="57"/>
        <v>2.231613765865415</v>
      </c>
      <c r="E323" s="169">
        <f t="shared" si="58"/>
        <v>5.845489801370775</v>
      </c>
      <c r="F323" s="170">
        <f t="shared" si="59"/>
        <v>0.807710356723619</v>
      </c>
      <c r="G323" s="169">
        <f t="shared" si="55"/>
        <v>0.8329007332923292</v>
      </c>
      <c r="H323" s="169">
        <f t="shared" si="60"/>
        <v>0.44362515375329303</v>
      </c>
      <c r="I323" s="169">
        <f t="shared" si="61"/>
        <v>1.8774876181965066</v>
      </c>
      <c r="J323" s="171">
        <f t="shared" si="56"/>
        <v>56.397876809426556</v>
      </c>
      <c r="K323" s="167">
        <f t="shared" si="53"/>
        <v>3.00999999999999</v>
      </c>
    </row>
    <row r="324" spans="1:11" ht="12.75">
      <c r="A324" s="169">
        <v>3.01999999999999</v>
      </c>
      <c r="B324" s="171">
        <f t="shared" si="54"/>
        <v>0.9800000000000102</v>
      </c>
      <c r="C324" s="169">
        <f t="shared" si="62"/>
        <v>3.6222092705971503</v>
      </c>
      <c r="D324" s="169">
        <f t="shared" si="57"/>
        <v>2.2271955459725623</v>
      </c>
      <c r="E324" s="169">
        <f t="shared" si="58"/>
        <v>5.849404816569713</v>
      </c>
      <c r="F324" s="170">
        <f t="shared" si="59"/>
        <v>0.8076600362542274</v>
      </c>
      <c r="G324" s="169">
        <f t="shared" si="55"/>
        <v>0.8337453124297588</v>
      </c>
      <c r="H324" s="169">
        <f t="shared" si="60"/>
        <v>0.44001524777298706</v>
      </c>
      <c r="I324" s="169">
        <f t="shared" si="61"/>
        <v>1.8948100472643283</v>
      </c>
      <c r="J324" s="171">
        <f t="shared" si="56"/>
        <v>56.48541670175852</v>
      </c>
      <c r="K324" s="167">
        <f t="shared" si="53"/>
        <v>3.01999999999999</v>
      </c>
    </row>
    <row r="325" spans="1:11" ht="12.75">
      <c r="A325" s="169">
        <v>3.02999999999999</v>
      </c>
      <c r="B325" s="171">
        <f t="shared" si="54"/>
        <v>0.97000000000001</v>
      </c>
      <c r="C325" s="169">
        <f t="shared" si="62"/>
        <v>3.630550922380781</v>
      </c>
      <c r="D325" s="169">
        <f t="shared" si="57"/>
        <v>2.2228135324403664</v>
      </c>
      <c r="E325" s="169">
        <f t="shared" si="58"/>
        <v>5.853364454821147</v>
      </c>
      <c r="F325" s="170">
        <f t="shared" si="59"/>
        <v>0.8076177987261514</v>
      </c>
      <c r="G325" s="169">
        <f t="shared" si="55"/>
        <v>0.8345840796010728</v>
      </c>
      <c r="H325" s="169">
        <f t="shared" si="60"/>
        <v>0.4363838827879878</v>
      </c>
      <c r="I325" s="169">
        <f t="shared" si="61"/>
        <v>1.9124997794809626</v>
      </c>
      <c r="J325" s="171">
        <f t="shared" si="56"/>
        <v>56.572554528684734</v>
      </c>
      <c r="K325" s="167">
        <f t="shared" si="53"/>
        <v>3.02999999999999</v>
      </c>
    </row>
    <row r="326" spans="1:11" ht="12.75">
      <c r="A326" s="169">
        <v>3.03999999999999</v>
      </c>
      <c r="B326" s="171">
        <f t="shared" si="54"/>
        <v>0.9600000000000102</v>
      </c>
      <c r="C326" s="169">
        <f t="shared" si="62"/>
        <v>3.6389009329741224</v>
      </c>
      <c r="D326" s="169">
        <f t="shared" si="57"/>
        <v>2.218467939817932</v>
      </c>
      <c r="E326" s="169">
        <f t="shared" si="58"/>
        <v>5.857368872792055</v>
      </c>
      <c r="F326" s="170">
        <f t="shared" si="59"/>
        <v>0.8075836812609987</v>
      </c>
      <c r="G326" s="169">
        <f t="shared" si="55"/>
        <v>0.8354170822439393</v>
      </c>
      <c r="H326" s="169">
        <f t="shared" si="60"/>
        <v>0.4327310675847751</v>
      </c>
      <c r="I326" s="169">
        <f t="shared" si="61"/>
        <v>1.93056876389</v>
      </c>
      <c r="J326" s="171">
        <f t="shared" si="56"/>
        <v>56.65929265352292</v>
      </c>
      <c r="K326" s="167">
        <f t="shared" si="53"/>
        <v>3.03999999999999</v>
      </c>
    </row>
    <row r="327" spans="1:11" ht="12.75">
      <c r="A327" s="169">
        <v>3.045</v>
      </c>
      <c r="B327" s="171">
        <f t="shared" si="54"/>
        <v>0.9550000000000001</v>
      </c>
      <c r="C327" s="169">
        <f t="shared" si="62"/>
        <v>3.6430790548655403</v>
      </c>
      <c r="D327" s="169">
        <f t="shared" si="57"/>
        <v>2.216308868366501</v>
      </c>
      <c r="E327" s="169">
        <f t="shared" si="58"/>
        <v>5.859387923232042</v>
      </c>
      <c r="F327" s="170">
        <f t="shared" si="59"/>
        <v>0.8075696791598542</v>
      </c>
      <c r="G327" s="169">
        <f t="shared" si="55"/>
        <v>0.8358314365792388</v>
      </c>
      <c r="H327" s="169">
        <f t="shared" si="60"/>
        <v>0.4308966198848761</v>
      </c>
      <c r="I327" s="169">
        <f t="shared" si="61"/>
        <v>1.9397493459163135</v>
      </c>
      <c r="J327" s="171">
        <f t="shared" si="56"/>
        <v>56.70251256228358</v>
      </c>
      <c r="K327" s="167">
        <f t="shared" si="53"/>
        <v>3.045</v>
      </c>
    </row>
    <row r="328" spans="1:11" ht="12.75">
      <c r="A328" s="170">
        <v>3.05</v>
      </c>
      <c r="B328" s="170">
        <f t="shared" si="54"/>
        <v>0.9500000000000002</v>
      </c>
      <c r="C328" s="170">
        <f t="shared" si="62"/>
        <v>3.6472592449673766</v>
      </c>
      <c r="D328" s="170">
        <f t="shared" si="57"/>
        <v>2.2141589825484527</v>
      </c>
      <c r="E328" s="170">
        <f t="shared" si="58"/>
        <v>5.861418227515829</v>
      </c>
      <c r="F328" s="170">
        <f t="shared" si="59"/>
        <v>0.8075577210064282</v>
      </c>
      <c r="G328" s="170">
        <f t="shared" si="55"/>
        <v>0.8362443673858673</v>
      </c>
      <c r="H328" s="170">
        <f t="shared" si="60"/>
        <v>0.42905681456828776</v>
      </c>
      <c r="I328" s="170">
        <f t="shared" si="61"/>
        <v>1.9490294501610168</v>
      </c>
      <c r="J328" s="170">
        <f t="shared" si="56"/>
        <v>56.74563342528795</v>
      </c>
      <c r="K328" s="170">
        <f t="shared" si="53"/>
        <v>3.05</v>
      </c>
    </row>
    <row r="329" spans="1:11" ht="12.75">
      <c r="A329" s="169">
        <v>3.05500000000002</v>
      </c>
      <c r="B329" s="170">
        <f t="shared" si="54"/>
        <v>0.9449999999999799</v>
      </c>
      <c r="C329" s="170">
        <f t="shared" si="62"/>
        <v>3.6514414961765613</v>
      </c>
      <c r="D329" s="170">
        <f t="shared" si="57"/>
        <v>2.2120183091466403</v>
      </c>
      <c r="E329" s="170">
        <f t="shared" si="58"/>
        <v>5.863459805323202</v>
      </c>
      <c r="F329" s="170">
        <f t="shared" si="59"/>
        <v>0.8075478114469842</v>
      </c>
      <c r="G329" s="170">
        <f t="shared" si="55"/>
        <v>0.8366558804786883</v>
      </c>
      <c r="H329" s="170">
        <f t="shared" si="60"/>
        <v>0.42721165376092435</v>
      </c>
      <c r="I329" s="170">
        <f t="shared" si="61"/>
        <v>1.9584107154223294</v>
      </c>
      <c r="J329" s="170">
        <f t="shared" si="56"/>
        <v>56.78865553393632</v>
      </c>
      <c r="K329" s="170">
        <f t="shared" si="53"/>
        <v>3.05500000000002</v>
      </c>
    </row>
    <row r="330" spans="1:11" ht="12.75">
      <c r="A330" s="169">
        <v>3.06000000000003</v>
      </c>
      <c r="B330" s="170">
        <f t="shared" si="54"/>
        <v>0.9399999999999702</v>
      </c>
      <c r="C330" s="170">
        <f t="shared" si="62"/>
        <v>3.6556258014189833</v>
      </c>
      <c r="D330" s="170">
        <f t="shared" si="57"/>
        <v>2.2098868749327294</v>
      </c>
      <c r="E330" s="170">
        <f t="shared" si="58"/>
        <v>5.865512676351713</v>
      </c>
      <c r="F330" s="170">
        <f t="shared" si="59"/>
        <v>0.8075399551284442</v>
      </c>
      <c r="G330" s="170">
        <f t="shared" si="55"/>
        <v>0.8370659816473139</v>
      </c>
      <c r="H330" s="170">
        <f t="shared" si="60"/>
        <v>0.42536113982241036</v>
      </c>
      <c r="I330" s="170">
        <f t="shared" si="61"/>
        <v>1.9678948152075944</v>
      </c>
      <c r="J330" s="170">
        <f t="shared" si="56"/>
        <v>56.831579178740775</v>
      </c>
      <c r="K330" s="170">
        <f t="shared" si="53"/>
        <v>3.06000000000003</v>
      </c>
    </row>
    <row r="331" spans="1:11" ht="12.75">
      <c r="A331" s="170">
        <v>3.06500000000004</v>
      </c>
      <c r="B331" s="170">
        <f t="shared" si="54"/>
        <v>0.9349999999999601</v>
      </c>
      <c r="C331" s="170">
        <f t="shared" si="62"/>
        <v>3.6598121536494523</v>
      </c>
      <c r="D331" s="170">
        <f t="shared" si="57"/>
        <v>2.207764706665981</v>
      </c>
      <c r="E331" s="170">
        <f t="shared" si="58"/>
        <v>5.867576860315433</v>
      </c>
      <c r="F331" s="170">
        <f t="shared" si="59"/>
        <v>0.8075341566981413</v>
      </c>
      <c r="G331" s="170">
        <f t="shared" si="55"/>
        <v>0.8374746766562092</v>
      </c>
      <c r="H331" s="170">
        <f t="shared" si="60"/>
        <v>0.4235052753479037</v>
      </c>
      <c r="I331" s="170">
        <f t="shared" si="61"/>
        <v>1.9774834586611356</v>
      </c>
      <c r="J331" s="170">
        <f t="shared" si="56"/>
        <v>56.87440464932752</v>
      </c>
      <c r="K331" s="170">
        <f t="shared" si="53"/>
        <v>3.06500000000004</v>
      </c>
    </row>
    <row r="332" spans="1:11" ht="12.75">
      <c r="A332" s="169">
        <v>3.07000000000005</v>
      </c>
      <c r="B332" s="170">
        <f t="shared" si="54"/>
        <v>0.92999999999995</v>
      </c>
      <c r="C332" s="170">
        <f t="shared" si="62"/>
        <v>3.6640005458515295</v>
      </c>
      <c r="D332" s="170">
        <f t="shared" si="57"/>
        <v>2.205651831092094</v>
      </c>
      <c r="E332" s="170">
        <f t="shared" si="58"/>
        <v>5.869652376943623</v>
      </c>
      <c r="F332" s="170">
        <f t="shared" si="59"/>
        <v>0.8075304208035717</v>
      </c>
      <c r="G332" s="170">
        <f t="shared" si="55"/>
        <v>0.8378819712447856</v>
      </c>
      <c r="H332" s="170">
        <f t="shared" si="60"/>
        <v>0.42164406316996783</v>
      </c>
      <c r="I332" s="170">
        <f t="shared" si="61"/>
        <v>1.9871783915217351</v>
      </c>
      <c r="J332" s="170">
        <f t="shared" si="56"/>
        <v>56.91713223443814</v>
      </c>
      <c r="K332" s="170">
        <f t="shared" si="53"/>
        <v>3.07000000000005</v>
      </c>
    </row>
    <row r="333" spans="1:11" ht="12.75">
      <c r="A333" s="169">
        <v>3.07500000000006</v>
      </c>
      <c r="B333" s="170">
        <f t="shared" si="54"/>
        <v>0.9249999999999399</v>
      </c>
      <c r="C333" s="170">
        <f t="shared" si="62"/>
        <v>3.6681909710374088</v>
      </c>
      <c r="D333" s="170">
        <f t="shared" si="57"/>
        <v>2.2035482749420057</v>
      </c>
      <c r="E333" s="170">
        <f t="shared" si="58"/>
        <v>5.871739245979414</v>
      </c>
      <c r="F333" s="170">
        <f t="shared" si="59"/>
        <v>0.807528752092142</v>
      </c>
      <c r="G333" s="170">
        <f t="shared" si="55"/>
        <v>0.8382878711274983</v>
      </c>
      <c r="H333" s="170">
        <f t="shared" si="60"/>
        <v>0.4197775063604107</v>
      </c>
      <c r="I333" s="170">
        <f t="shared" si="61"/>
        <v>1.9969813971112704</v>
      </c>
      <c r="J333" s="170">
        <f t="shared" si="56"/>
        <v>56.95976222193129</v>
      </c>
      <c r="K333" s="170">
        <f t="shared" si="53"/>
        <v>3.07500000000006</v>
      </c>
    </row>
    <row r="334" spans="1:11" ht="12.75">
      <c r="A334" s="169">
        <v>3.08000000000007</v>
      </c>
      <c r="B334" s="170">
        <f t="shared" si="54"/>
        <v>0.9199999999999302</v>
      </c>
      <c r="C334" s="170">
        <f t="shared" si="62"/>
        <v>3.6723834222477953</v>
      </c>
      <c r="D334" s="170">
        <f t="shared" si="57"/>
        <v>2.201454064930693</v>
      </c>
      <c r="E334" s="170">
        <f t="shared" si="58"/>
        <v>5.873837487178488</v>
      </c>
      <c r="F334" s="170">
        <f t="shared" si="59"/>
        <v>0.8075291552109181</v>
      </c>
      <c r="G334" s="170">
        <f t="shared" si="55"/>
        <v>0.8386923819939425</v>
      </c>
      <c r="H334" s="170">
        <f t="shared" si="60"/>
        <v>0.4179056082321182</v>
      </c>
      <c r="I334" s="170">
        <f t="shared" si="61"/>
        <v>2.0068942973555544</v>
      </c>
      <c r="J334" s="170">
        <f t="shared" si="56"/>
        <v>57.0022948987843</v>
      </c>
      <c r="K334" s="170">
        <f t="shared" si="53"/>
        <v>3.08000000000007</v>
      </c>
    </row>
    <row r="335" spans="1:11" ht="12.75">
      <c r="A335" s="169">
        <v>3.08500000000008</v>
      </c>
      <c r="B335" s="170">
        <f t="shared" si="54"/>
        <v>0.9149999999999201</v>
      </c>
      <c r="C335" s="170">
        <f t="shared" si="62"/>
        <v>3.676577892551781</v>
      </c>
      <c r="D335" s="170">
        <f t="shared" si="57"/>
        <v>2.199369227755961</v>
      </c>
      <c r="E335" s="170">
        <f t="shared" si="58"/>
        <v>5.8759471203077425</v>
      </c>
      <c r="F335" s="170">
        <f t="shared" si="59"/>
        <v>0.8075316348063704</v>
      </c>
      <c r="G335" s="170">
        <f t="shared" si="55"/>
        <v>0.8390955095089504</v>
      </c>
      <c r="H335" s="170">
        <f t="shared" si="60"/>
        <v>0.4160283723408752</v>
      </c>
      <c r="I335" s="170">
        <f t="shared" si="61"/>
        <v>2.0169189538386405</v>
      </c>
      <c r="J335" s="170">
        <f t="shared" si="56"/>
        <v>57.044730551094844</v>
      </c>
      <c r="K335" s="170">
        <f t="shared" si="53"/>
        <v>3.08500000000008</v>
      </c>
    </row>
    <row r="336" spans="1:11" ht="12.75">
      <c r="A336" s="170">
        <v>3.09000000000009</v>
      </c>
      <c r="B336" s="171">
        <f t="shared" si="54"/>
        <v>0.90999999999991</v>
      </c>
      <c r="C336" s="169">
        <f t="shared" si="62"/>
        <v>3.6807743750467177</v>
      </c>
      <c r="D336" s="169">
        <f t="shared" si="57"/>
        <v>2.197293790097227</v>
      </c>
      <c r="E336" s="169">
        <f t="shared" si="58"/>
        <v>5.878068165143945</v>
      </c>
      <c r="F336" s="170">
        <f t="shared" si="59"/>
        <v>0.8075361955241172</v>
      </c>
      <c r="G336" s="169">
        <f t="shared" si="55"/>
        <v>0.8394972593126876</v>
      </c>
      <c r="H336" s="169">
        <f t="shared" si="60"/>
        <v>0.4141458024871785</v>
      </c>
      <c r="I336" s="169">
        <f t="shared" si="61"/>
        <v>2.0270572688918596</v>
      </c>
      <c r="J336" s="171">
        <f t="shared" si="56"/>
        <v>57.0870694640826</v>
      </c>
      <c r="K336" s="167">
        <f t="shared" si="53"/>
        <v>3.09000000000009</v>
      </c>
    </row>
    <row r="337" spans="1:11" ht="12.75">
      <c r="A337" s="169">
        <v>3.0950000000001</v>
      </c>
      <c r="B337" s="171">
        <f t="shared" si="54"/>
        <v>0.9049999999998999</v>
      </c>
      <c r="C337" s="169">
        <f t="shared" si="62"/>
        <v>3.6849728628580998</v>
      </c>
      <c r="D337" s="169">
        <f t="shared" si="57"/>
        <v>2.1952277786142873</v>
      </c>
      <c r="E337" s="169">
        <f t="shared" si="58"/>
        <v>5.880200641472387</v>
      </c>
      <c r="F337" s="170">
        <f t="shared" si="59"/>
        <v>0.8075428420086674</v>
      </c>
      <c r="G337" s="169">
        <f t="shared" si="55"/>
        <v>0.8398976370207484</v>
      </c>
      <c r="H337" s="169">
        <f t="shared" si="60"/>
        <v>0.41225790271803636</v>
      </c>
      <c r="I337" s="169">
        <f t="shared" si="61"/>
        <v>2.037311186718951</v>
      </c>
      <c r="J337" s="171">
        <f t="shared" si="56"/>
        <v>57.12931192209089</v>
      </c>
      <c r="K337" s="167">
        <f t="shared" si="53"/>
        <v>3.0950000000001</v>
      </c>
    </row>
    <row r="338" spans="1:11" ht="12.75">
      <c r="A338" s="169">
        <v>3.10000000000011</v>
      </c>
      <c r="B338" s="171">
        <f t="shared" si="54"/>
        <v>0.8999999999998902</v>
      </c>
      <c r="C338" s="169">
        <f t="shared" si="62"/>
        <v>3.6891733491394354</v>
      </c>
      <c r="D338" s="169">
        <f t="shared" si="57"/>
        <v>2.1931712199460858</v>
      </c>
      <c r="E338" s="169">
        <f t="shared" si="58"/>
        <v>5.882344569085522</v>
      </c>
      <c r="F338" s="170">
        <f t="shared" si="59"/>
        <v>0.8075515789031606</v>
      </c>
      <c r="G338" s="169">
        <f t="shared" si="55"/>
        <v>0.8402966482242531</v>
      </c>
      <c r="H338" s="169">
        <f t="shared" si="60"/>
        <v>0.41036467732875626</v>
      </c>
      <c r="I338" s="169">
        <f t="shared" si="61"/>
        <v>2.0476826945586852</v>
      </c>
      <c r="J338" s="171">
        <f t="shared" si="56"/>
        <v>57.1714582085884</v>
      </c>
      <c r="K338" s="167">
        <f t="shared" si="53"/>
        <v>3.10000000000011</v>
      </c>
    </row>
    <row r="339" spans="1:11" ht="12.75">
      <c r="A339" s="170">
        <v>3.10500000000012</v>
      </c>
      <c r="B339" s="171">
        <f t="shared" si="54"/>
        <v>0.8949999999998801</v>
      </c>
      <c r="C339" s="169">
        <f t="shared" si="62"/>
        <v>3.693375827072131</v>
      </c>
      <c r="D339" s="169">
        <f t="shared" si="57"/>
        <v>2.1911241407094635</v>
      </c>
      <c r="E339" s="169">
        <f t="shared" si="58"/>
        <v>5.884499967781594</v>
      </c>
      <c r="F339" s="170">
        <f t="shared" si="59"/>
        <v>0.8075624108491057</v>
      </c>
      <c r="G339" s="169">
        <f t="shared" si="55"/>
        <v>0.8406942984899435</v>
      </c>
      <c r="H339" s="169">
        <f t="shared" si="60"/>
        <v>0.40846613086472056</v>
      </c>
      <c r="I339" s="169">
        <f t="shared" si="61"/>
        <v>2.058173823886446</v>
      </c>
      <c r="J339" s="171">
        <f t="shared" si="56"/>
        <v>57.213508606170876</v>
      </c>
      <c r="K339" s="167">
        <f t="shared" si="53"/>
        <v>3.10500000000012</v>
      </c>
    </row>
    <row r="340" spans="1:11" ht="12.75">
      <c r="A340" s="169">
        <v>3.17999999999999</v>
      </c>
      <c r="B340" s="171">
        <f t="shared" si="54"/>
        <v>0.82000000000001</v>
      </c>
      <c r="C340" s="169">
        <f t="shared" si="62"/>
        <v>3.7566474415361277</v>
      </c>
      <c r="D340" s="169">
        <f t="shared" si="57"/>
        <v>2.1615735009478665</v>
      </c>
      <c r="E340" s="169">
        <f t="shared" si="58"/>
        <v>5.918220942483995</v>
      </c>
      <c r="F340" s="170">
        <f t="shared" si="59"/>
        <v>0.807979444343186</v>
      </c>
      <c r="G340" s="169">
        <f t="shared" si="55"/>
        <v>0.8464994518356129</v>
      </c>
      <c r="H340" s="169">
        <f t="shared" si="60"/>
        <v>0.37935328113544775</v>
      </c>
      <c r="I340" s="169">
        <f t="shared" si="61"/>
        <v>2.2314277849447968</v>
      </c>
      <c r="J340" s="171">
        <f t="shared" si="56"/>
        <v>57.83294741422407</v>
      </c>
      <c r="K340" s="167">
        <f t="shared" si="53"/>
        <v>3.17999999999999</v>
      </c>
    </row>
    <row r="341" spans="1:11" ht="12.75">
      <c r="A341" s="169">
        <v>3.18999999999999</v>
      </c>
      <c r="B341" s="171">
        <f t="shared" si="54"/>
        <v>0.8100000000000098</v>
      </c>
      <c r="C341" s="169">
        <f t="shared" si="62"/>
        <v>3.7651162000660667</v>
      </c>
      <c r="D341" s="169">
        <f t="shared" si="57"/>
        <v>2.1577998053573033</v>
      </c>
      <c r="E341" s="169">
        <f t="shared" si="58"/>
        <v>5.92291600542337</v>
      </c>
      <c r="F341" s="170">
        <f t="shared" si="59"/>
        <v>0.8080715810780673</v>
      </c>
      <c r="G341" s="169">
        <f t="shared" si="55"/>
        <v>0.8472514075246907</v>
      </c>
      <c r="H341" s="169">
        <f t="shared" si="60"/>
        <v>0.37538236771964323</v>
      </c>
      <c r="I341" s="169">
        <f t="shared" si="61"/>
        <v>2.2570357064758726</v>
      </c>
      <c r="J341" s="171">
        <f t="shared" si="56"/>
        <v>57.91396400240451</v>
      </c>
      <c r="K341" s="167">
        <f t="shared" si="53"/>
        <v>3.18999999999999</v>
      </c>
    </row>
    <row r="342" spans="1:11" ht="12.75">
      <c r="A342" s="169">
        <v>3.19999999999999</v>
      </c>
      <c r="B342" s="171">
        <f t="shared" si="54"/>
        <v>0.80000000000001</v>
      </c>
      <c r="C342" s="169">
        <f t="shared" si="62"/>
        <v>3.773592452822633</v>
      </c>
      <c r="D342" s="169">
        <f t="shared" si="57"/>
        <v>2.1540659228538055</v>
      </c>
      <c r="E342" s="169">
        <f t="shared" si="58"/>
        <v>5.9276583756764385</v>
      </c>
      <c r="F342" s="170">
        <f t="shared" si="59"/>
        <v>0.8081724298530244</v>
      </c>
      <c r="G342" s="169">
        <f t="shared" si="55"/>
        <v>0.8479983040050872</v>
      </c>
      <c r="H342" s="169">
        <f t="shared" si="60"/>
        <v>0.3713906763541077</v>
      </c>
      <c r="I342" s="169">
        <f t="shared" si="61"/>
        <v>2.2833053116189466</v>
      </c>
      <c r="J342" s="171">
        <f t="shared" si="56"/>
        <v>57.99461679191643</v>
      </c>
      <c r="K342" s="167">
        <f aca="true" t="shared" si="63" ref="K342:K405">A342</f>
        <v>3.19999999999999</v>
      </c>
    </row>
    <row r="343" spans="1:11" ht="12.75">
      <c r="A343" s="169">
        <v>3.20999999999999</v>
      </c>
      <c r="B343" s="171">
        <f aca="true" t="shared" si="64" ref="B343:B406">4-A343</f>
        <v>0.7900000000000098</v>
      </c>
      <c r="C343" s="169">
        <f t="shared" si="62"/>
        <v>3.7820761494184563</v>
      </c>
      <c r="D343" s="169">
        <f t="shared" si="57"/>
        <v>2.1503720608304078</v>
      </c>
      <c r="E343" s="169">
        <f t="shared" si="58"/>
        <v>5.9324482102488645</v>
      </c>
      <c r="F343" s="170">
        <f t="shared" si="59"/>
        <v>0.8082820271079272</v>
      </c>
      <c r="G343" s="169">
        <f aca="true" t="shared" si="65" ref="G343:G406">A343/C343</f>
        <v>0.8487401821598884</v>
      </c>
      <c r="H343" s="169">
        <f t="shared" si="60"/>
        <v>0.36737828508380826</v>
      </c>
      <c r="I343" s="169">
        <f t="shared" si="61"/>
        <v>2.310262246355332</v>
      </c>
      <c r="J343" s="171">
        <f aca="true" t="shared" si="66" ref="J343:J406">ASIN(G343)/PI()*180</f>
        <v>58.07490791020105</v>
      </c>
      <c r="K343" s="167">
        <f t="shared" si="63"/>
        <v>3.20999999999999</v>
      </c>
    </row>
    <row r="344" spans="1:11" ht="12.75">
      <c r="A344" s="169">
        <v>3.21999999999999</v>
      </c>
      <c r="B344" s="171">
        <f t="shared" si="64"/>
        <v>0.78000000000001</v>
      </c>
      <c r="C344" s="169">
        <f t="shared" si="62"/>
        <v>3.7905672398732007</v>
      </c>
      <c r="D344" s="169">
        <f t="shared" si="57"/>
        <v>2.1467184258770446</v>
      </c>
      <c r="E344" s="169">
        <f t="shared" si="58"/>
        <v>5.937285665750245</v>
      </c>
      <c r="F344" s="170">
        <f t="shared" si="59"/>
        <v>0.808400409162729</v>
      </c>
      <c r="G344" s="169">
        <f t="shared" si="65"/>
        <v>0.8494770825138306</v>
      </c>
      <c r="H344" s="169">
        <f t="shared" si="60"/>
        <v>0.36334527649164794</v>
      </c>
      <c r="I344" s="169">
        <f t="shared" si="61"/>
        <v>2.337933468452168</v>
      </c>
      <c r="J344" s="171">
        <f t="shared" si="66"/>
        <v>58.15483947134425</v>
      </c>
      <c r="K344" s="167">
        <f t="shared" si="63"/>
        <v>3.21999999999999</v>
      </c>
    </row>
    <row r="345" spans="1:11" ht="12.75">
      <c r="A345" s="169">
        <v>3.22999999999999</v>
      </c>
      <c r="B345" s="171">
        <f t="shared" si="64"/>
        <v>0.7700000000000098</v>
      </c>
      <c r="C345" s="169">
        <f t="shared" si="62"/>
        <v>3.7990656746100004</v>
      </c>
      <c r="D345" s="169">
        <f t="shared" si="57"/>
        <v>2.1431052237349464</v>
      </c>
      <c r="E345" s="169">
        <f t="shared" si="58"/>
        <v>5.942170898344947</v>
      </c>
      <c r="F345" s="170">
        <f t="shared" si="59"/>
        <v>0.8085276122079893</v>
      </c>
      <c r="G345" s="169">
        <f t="shared" si="65"/>
        <v>0.8502090452362531</v>
      </c>
      <c r="H345" s="169">
        <f t="shared" si="60"/>
        <v>0.3592917377421508</v>
      </c>
      <c r="I345" s="169">
        <f t="shared" si="61"/>
        <v>2.366347332613626</v>
      </c>
      <c r="J345" s="171">
        <f t="shared" si="66"/>
        <v>58.234413576138195</v>
      </c>
      <c r="K345" s="167">
        <f t="shared" si="63"/>
        <v>3.22999999999999</v>
      </c>
    </row>
    <row r="346" spans="1:11" ht="12.75">
      <c r="A346" s="169">
        <v>3.23999999999999</v>
      </c>
      <c r="B346" s="171">
        <f t="shared" si="64"/>
        <v>0.76000000000001</v>
      </c>
      <c r="C346" s="169">
        <f t="shared" si="62"/>
        <v>3.8075714044519158</v>
      </c>
      <c r="D346" s="169">
        <f t="shared" si="57"/>
        <v>2.1395326592506168</v>
      </c>
      <c r="E346" s="169">
        <f t="shared" si="58"/>
        <v>5.9471040637025325</v>
      </c>
      <c r="F346" s="170">
        <f t="shared" si="59"/>
        <v>0.8086636722953149</v>
      </c>
      <c r="G346" s="169">
        <f t="shared" si="65"/>
        <v>0.8509361101440394</v>
      </c>
      <c r="H346" s="169">
        <f t="shared" si="60"/>
        <v>0.3552177606235767</v>
      </c>
      <c r="I346" s="169">
        <f t="shared" si="61"/>
        <v>2.3955336823537214</v>
      </c>
      <c r="J346" s="171">
        <f t="shared" si="66"/>
        <v>58.31363231214332</v>
      </c>
      <c r="K346" s="167">
        <f t="shared" si="63"/>
        <v>3.23999999999999</v>
      </c>
    </row>
    <row r="347" spans="1:11" ht="12.75">
      <c r="A347" s="169">
        <v>3.24999999999999</v>
      </c>
      <c r="B347" s="171">
        <f t="shared" si="64"/>
        <v>0.7500000000000102</v>
      </c>
      <c r="C347" s="169">
        <f t="shared" si="62"/>
        <v>3.8160843806184284</v>
      </c>
      <c r="D347" s="169">
        <f t="shared" si="57"/>
        <v>2.136000936329386</v>
      </c>
      <c r="E347" s="169">
        <f t="shared" si="58"/>
        <v>5.952085316947814</v>
      </c>
      <c r="F347" s="170">
        <f t="shared" si="59"/>
        <v>0.80880862532772</v>
      </c>
      <c r="G347" s="169">
        <f t="shared" si="65"/>
        <v>0.8516583167045432</v>
      </c>
      <c r="H347" s="169">
        <f t="shared" si="60"/>
        <v>0.3511234415883959</v>
      </c>
      <c r="I347" s="169">
        <f t="shared" si="61"/>
        <v>2.425523949218118</v>
      </c>
      <c r="J347" s="171">
        <f t="shared" si="66"/>
        <v>58.39249775375102</v>
      </c>
      <c r="K347" s="167">
        <f t="shared" si="63"/>
        <v>3.24999999999999</v>
      </c>
    </row>
    <row r="348" spans="1:11" ht="12.75">
      <c r="A348" s="169">
        <v>3.25999999999999</v>
      </c>
      <c r="B348" s="171">
        <f t="shared" si="64"/>
        <v>0.74000000000001</v>
      </c>
      <c r="C348" s="169">
        <f t="shared" si="62"/>
        <v>3.8246045547219567</v>
      </c>
      <c r="D348" s="169">
        <f t="shared" si="57"/>
        <v>2.1325102578885793</v>
      </c>
      <c r="E348" s="169">
        <f t="shared" si="58"/>
        <v>5.957114812610536</v>
      </c>
      <c r="F348" s="170">
        <f t="shared" si="59"/>
        <v>0.8089625070499116</v>
      </c>
      <c r="G348" s="169">
        <f t="shared" si="65"/>
        <v>0.8523757040385022</v>
      </c>
      <c r="H348" s="169">
        <f t="shared" si="60"/>
        <v>0.3470088817920584</v>
      </c>
      <c r="I348" s="169">
        <f t="shared" si="61"/>
        <v>2.4563512600501096</v>
      </c>
      <c r="J348" s="171">
        <f t="shared" si="66"/>
        <v>58.47101196224651</v>
      </c>
      <c r="K348" s="167">
        <f t="shared" si="63"/>
        <v>3.25999999999999</v>
      </c>
    </row>
    <row r="349" spans="1:11" ht="12.75">
      <c r="A349" s="169">
        <v>3.26999999999999</v>
      </c>
      <c r="B349" s="171">
        <f t="shared" si="64"/>
        <v>0.7300000000000102</v>
      </c>
      <c r="C349" s="169">
        <f t="shared" si="62"/>
        <v>3.8331318787644046</v>
      </c>
      <c r="D349" s="169">
        <f t="shared" si="57"/>
        <v>2.1290608258102948</v>
      </c>
      <c r="E349" s="169">
        <f t="shared" si="58"/>
        <v>5.962192704574699</v>
      </c>
      <c r="F349" s="170">
        <f t="shared" si="59"/>
        <v>0.8091253530384994</v>
      </c>
      <c r="G349" s="169">
        <f t="shared" si="65"/>
        <v>0.8530883109229369</v>
      </c>
      <c r="H349" s="169">
        <f t="shared" si="60"/>
        <v>0.34287418712999007</v>
      </c>
      <c r="I349" s="169">
        <f t="shared" si="61"/>
        <v>2.4880505530721537</v>
      </c>
      <c r="J349" s="171">
        <f t="shared" si="66"/>
        <v>58.549176985872194</v>
      </c>
      <c r="K349" s="167">
        <f t="shared" si="63"/>
        <v>3.26999999999999</v>
      </c>
    </row>
    <row r="350" spans="1:11" ht="12.75">
      <c r="A350" s="169">
        <v>3.27999999999999</v>
      </c>
      <c r="B350" s="171">
        <f t="shared" si="64"/>
        <v>0.72000000000001</v>
      </c>
      <c r="C350" s="169">
        <f t="shared" si="62"/>
        <v>3.8416663051337414</v>
      </c>
      <c r="D350" s="169">
        <f t="shared" si="57"/>
        <v>2.125652840893831</v>
      </c>
      <c r="E350" s="169">
        <f t="shared" si="58"/>
        <v>5.967319146027572</v>
      </c>
      <c r="F350" s="170">
        <f t="shared" si="59"/>
        <v>0.8092971986921403</v>
      </c>
      <c r="G350" s="169">
        <f t="shared" si="65"/>
        <v>0.8537961757940353</v>
      </c>
      <c r="H350" s="169">
        <f t="shared" si="60"/>
        <v>0.3387194682727458</v>
      </c>
      <c r="I350" s="169">
        <f t="shared" si="61"/>
        <v>2.520658703640076</v>
      </c>
      <c r="J350" s="171">
        <f t="shared" si="66"/>
        <v>58.62699485989147</v>
      </c>
      <c r="K350" s="167">
        <f t="shared" si="63"/>
        <v>3.27999999999999</v>
      </c>
    </row>
    <row r="351" spans="1:11" ht="12.75">
      <c r="A351" s="169">
        <v>3.28999999999999</v>
      </c>
      <c r="B351" s="171">
        <f t="shared" si="64"/>
        <v>0.7100000000000102</v>
      </c>
      <c r="C351" s="169">
        <f t="shared" si="62"/>
        <v>3.8502077866006057</v>
      </c>
      <c r="D351" s="169">
        <f t="shared" si="57"/>
        <v>2.122286502807765</v>
      </c>
      <c r="E351" s="169">
        <f t="shared" si="58"/>
        <v>5.97249428940837</v>
      </c>
      <c r="F351" s="170">
        <f t="shared" si="59"/>
        <v>0.8094780792216136</v>
      </c>
      <c r="G351" s="169">
        <f t="shared" si="65"/>
        <v>0.8544993367500225</v>
      </c>
      <c r="H351" s="169">
        <f t="shared" si="60"/>
        <v>0.3345448406992585</v>
      </c>
      <c r="I351" s="169">
        <f t="shared" si="61"/>
        <v>2.554214660623569</v>
      </c>
      <c r="J351" s="171">
        <f t="shared" si="66"/>
        <v>58.704467606652635</v>
      </c>
      <c r="K351" s="167">
        <f t="shared" si="63"/>
        <v>3.28999999999999</v>
      </c>
    </row>
    <row r="352" spans="1:11" ht="12.75">
      <c r="A352" s="169">
        <v>3.29999999999999</v>
      </c>
      <c r="B352" s="171">
        <f t="shared" si="64"/>
        <v>0.70000000000001</v>
      </c>
      <c r="C352" s="169">
        <f t="shared" si="62"/>
        <v>3.858756276314939</v>
      </c>
      <c r="D352" s="169">
        <f t="shared" si="57"/>
        <v>2.118962010041712</v>
      </c>
      <c r="E352" s="169">
        <f t="shared" si="58"/>
        <v>5.977718286356652</v>
      </c>
      <c r="F352" s="170">
        <f t="shared" si="59"/>
        <v>0.8096680296398364</v>
      </c>
      <c r="G352" s="169">
        <f t="shared" si="65"/>
        <v>0.8551978315540173</v>
      </c>
      <c r="H352" s="169">
        <f t="shared" si="60"/>
        <v>0.3303504247281103</v>
      </c>
      <c r="I352" s="169">
        <f t="shared" si="61"/>
        <v>2.5887595944756976</v>
      </c>
      <c r="J352" s="171">
        <f t="shared" si="66"/>
        <v>58.78159723565356</v>
      </c>
      <c r="K352" s="167">
        <f t="shared" si="63"/>
        <v>3.29999999999999</v>
      </c>
    </row>
    <row r="353" spans="1:11" ht="12.75">
      <c r="A353" s="169">
        <v>3.30999999999999</v>
      </c>
      <c r="B353" s="171">
        <f t="shared" si="64"/>
        <v>0.6900000000000102</v>
      </c>
      <c r="C353" s="169">
        <f t="shared" si="62"/>
        <v>3.867311727802652</v>
      </c>
      <c r="D353" s="169">
        <f t="shared" si="57"/>
        <v>2.115679559857781</v>
      </c>
      <c r="E353" s="169">
        <f t="shared" si="58"/>
        <v>5.9829912876604325</v>
      </c>
      <c r="F353" s="170">
        <f t="shared" si="59"/>
        <v>0.8098670847518215</v>
      </c>
      <c r="G353" s="169">
        <f t="shared" si="65"/>
        <v>0.8558916976368703</v>
      </c>
      <c r="H353" s="169">
        <f t="shared" si="60"/>
        <v>0.32613634554676746</v>
      </c>
      <c r="I353" s="169">
        <f t="shared" si="61"/>
        <v>2.6243370581772116</v>
      </c>
      <c r="J353" s="171">
        <f t="shared" si="66"/>
        <v>58.85838574360608</v>
      </c>
      <c r="K353" s="167">
        <f t="shared" si="63"/>
        <v>3.30999999999999</v>
      </c>
    </row>
    <row r="354" spans="1:11" ht="12.75">
      <c r="A354" s="169">
        <v>3.31999999999999</v>
      </c>
      <c r="B354" s="171">
        <f t="shared" si="64"/>
        <v>0.6800000000000099</v>
      </c>
      <c r="C354" s="169">
        <f t="shared" si="62"/>
        <v>3.8758740949623136</v>
      </c>
      <c r="D354" s="169">
        <f t="shared" si="57"/>
        <v>2.1124393482417463</v>
      </c>
      <c r="E354" s="169">
        <f t="shared" si="58"/>
        <v>5.98831344320406</v>
      </c>
      <c r="F354" s="170">
        <f t="shared" si="59"/>
        <v>0.8100752791445807</v>
      </c>
      <c r="G354" s="169">
        <f t="shared" si="65"/>
        <v>0.8565809720999906</v>
      </c>
      <c r="H354" s="169">
        <f t="shared" si="60"/>
        <v>0.32190273323870655</v>
      </c>
      <c r="I354" s="169">
        <f t="shared" si="61"/>
        <v>2.6609931623811165</v>
      </c>
      <c r="J354" s="171">
        <f t="shared" si="66"/>
        <v>58.93483511450127</v>
      </c>
      <c r="K354" s="167">
        <f t="shared" si="63"/>
        <v>3.31999999999999</v>
      </c>
    </row>
    <row r="355" spans="1:11" ht="12.75">
      <c r="A355" s="169">
        <v>3.32999999999999</v>
      </c>
      <c r="B355" s="171">
        <f t="shared" si="64"/>
        <v>0.6700000000000101</v>
      </c>
      <c r="C355" s="169">
        <f t="shared" si="62"/>
        <v>3.8844433320618714</v>
      </c>
      <c r="D355" s="169">
        <f t="shared" si="57"/>
        <v>2.109241569853964</v>
      </c>
      <c r="E355" s="169">
        <f t="shared" si="58"/>
        <v>5.993684901915835</v>
      </c>
      <c r="F355" s="170">
        <f t="shared" si="59"/>
        <v>0.81029264717698</v>
      </c>
      <c r="G355" s="169">
        <f t="shared" si="65"/>
        <v>0.8572656917181537</v>
      </c>
      <c r="H355" s="169">
        <f t="shared" si="60"/>
        <v>0.31764972280837345</v>
      </c>
      <c r="I355" s="169">
        <f t="shared" si="61"/>
        <v>2.698776766241068</v>
      </c>
      <c r="J355" s="171">
        <f t="shared" si="66"/>
        <v>59.0109473196746</v>
      </c>
      <c r="K355" s="167">
        <f t="shared" si="63"/>
        <v>3.32999999999999</v>
      </c>
    </row>
    <row r="356" spans="1:11" ht="12.75">
      <c r="A356" s="169">
        <v>3.33999999999999</v>
      </c>
      <c r="B356" s="171">
        <f t="shared" si="64"/>
        <v>0.6600000000000099</v>
      </c>
      <c r="C356" s="169">
        <f t="shared" si="62"/>
        <v>3.893019393735399</v>
      </c>
      <c r="D356" s="169">
        <f t="shared" si="57"/>
        <v>2.1060864179800443</v>
      </c>
      <c r="E356" s="169">
        <f t="shared" si="58"/>
        <v>5.999105811715443</v>
      </c>
      <c r="F356" s="170">
        <f t="shared" si="59"/>
        <v>0.8105192229695488</v>
      </c>
      <c r="G356" s="169">
        <f t="shared" si="65"/>
        <v>0.8579458929422953</v>
      </c>
      <c r="H356" s="169">
        <f t="shared" si="60"/>
        <v>0.31337745420390606</v>
      </c>
      <c r="I356" s="169">
        <f t="shared" si="61"/>
        <v>2.7377396855871243</v>
      </c>
      <c r="J356" s="171">
        <f t="shared" si="66"/>
        <v>59.08672431787141</v>
      </c>
      <c r="K356" s="167">
        <f t="shared" si="63"/>
        <v>3.33999999999999</v>
      </c>
    </row>
    <row r="357" spans="1:11" ht="12.75">
      <c r="A357" s="169">
        <v>3.34999999999999</v>
      </c>
      <c r="B357" s="171">
        <f t="shared" si="64"/>
        <v>0.6500000000000101</v>
      </c>
      <c r="C357" s="169">
        <f t="shared" si="62"/>
        <v>3.901602234979872</v>
      </c>
      <c r="D357" s="169">
        <f t="shared" si="57"/>
        <v>2.1029740844813123</v>
      </c>
      <c r="E357" s="169">
        <f t="shared" si="58"/>
        <v>6.004576319461185</v>
      </c>
      <c r="F357" s="170">
        <f t="shared" si="59"/>
        <v>0.8107550403942496</v>
      </c>
      <c r="G357" s="169">
        <f t="shared" si="65"/>
        <v>0.8586216119022887</v>
      </c>
      <c r="H357" s="169">
        <f t="shared" si="60"/>
        <v>0.30908607233756247</v>
      </c>
      <c r="I357" s="169">
        <f t="shared" si="61"/>
        <v>2.7779369203170097</v>
      </c>
      <c r="J357" s="171">
        <f t="shared" si="66"/>
        <v>59.16216805531268</v>
      </c>
      <c r="K357" s="167">
        <f t="shared" si="63"/>
        <v>3.34999999999999</v>
      </c>
    </row>
    <row r="358" spans="1:11" ht="12.75">
      <c r="A358" s="169">
        <v>3.35999999999999</v>
      </c>
      <c r="B358" s="171">
        <f t="shared" si="64"/>
        <v>0.6400000000000099</v>
      </c>
      <c r="C358" s="169">
        <f t="shared" si="62"/>
        <v>3.9101918111519716</v>
      </c>
      <c r="D358" s="169">
        <f t="shared" si="57"/>
        <v>2.099904759745073</v>
      </c>
      <c r="E358" s="169">
        <f t="shared" si="58"/>
        <v>6.010096570897044</v>
      </c>
      <c r="F358" s="170">
        <f t="shared" si="59"/>
        <v>0.8110001330642118</v>
      </c>
      <c r="G358" s="169">
        <f t="shared" si="65"/>
        <v>0.859292884409706</v>
      </c>
      <c r="H358" s="169">
        <f t="shared" si="60"/>
        <v>0.304775727103788</v>
      </c>
      <c r="I358" s="169">
        <f t="shared" si="61"/>
        <v>2.8194269031046666</v>
      </c>
      <c r="J358" s="171">
        <f t="shared" si="66"/>
        <v>59.237280465761</v>
      </c>
      <c r="K358" s="167">
        <f t="shared" si="63"/>
        <v>3.35999999999999</v>
      </c>
    </row>
    <row r="359" spans="1:11" ht="12.75">
      <c r="A359" s="169">
        <v>3.36999999999999</v>
      </c>
      <c r="B359" s="171">
        <f t="shared" si="64"/>
        <v>0.6300000000000101</v>
      </c>
      <c r="C359" s="169">
        <f t="shared" si="62"/>
        <v>3.9187880779649125</v>
      </c>
      <c r="D359" s="169">
        <f t="shared" si="57"/>
        <v>2.0968786326347106</v>
      </c>
      <c r="E359" s="169">
        <f t="shared" si="58"/>
        <v>6.015666710599623</v>
      </c>
      <c r="F359" s="170">
        <f t="shared" si="59"/>
        <v>0.8112545343234334</v>
      </c>
      <c r="G359" s="169">
        <f t="shared" si="65"/>
        <v>0.8599597459605632</v>
      </c>
      <c r="H359" s="169">
        <f t="shared" si="60"/>
        <v>0.30044657339486563</v>
      </c>
      <c r="I359" s="169">
        <f t="shared" si="61"/>
        <v>2.8622717717946826</v>
      </c>
      <c r="J359" s="171">
        <f t="shared" si="66"/>
        <v>59.31206347058669</v>
      </c>
      <c r="K359" s="167">
        <f t="shared" si="63"/>
        <v>3.36999999999999</v>
      </c>
    </row>
    <row r="360" spans="1:11" ht="12.75">
      <c r="A360" s="169">
        <v>3.37999999999999</v>
      </c>
      <c r="B360" s="171">
        <f t="shared" si="64"/>
        <v>0.6200000000000099</v>
      </c>
      <c r="C360" s="169">
        <f t="shared" si="62"/>
        <v>3.927390991485306</v>
      </c>
      <c r="D360" s="169">
        <f t="shared" si="57"/>
        <v>2.0938958904396396</v>
      </c>
      <c r="E360" s="169">
        <f t="shared" si="58"/>
        <v>6.021286881924945</v>
      </c>
      <c r="F360" s="170">
        <f t="shared" si="59"/>
        <v>0.8115182772364584</v>
      </c>
      <c r="G360" s="169">
        <f t="shared" si="65"/>
        <v>0.8606222317380483</v>
      </c>
      <c r="H360" s="169">
        <f t="shared" si="60"/>
        <v>0.2960987711140849</v>
      </c>
      <c r="I360" s="169">
        <f t="shared" si="61"/>
        <v>2.906537668156874</v>
      </c>
      <c r="J360" s="171">
        <f t="shared" si="66"/>
        <v>59.38651897883406</v>
      </c>
      <c r="K360" s="167">
        <f t="shared" si="63"/>
        <v>3.37999999999999</v>
      </c>
    </row>
    <row r="361" spans="1:11" ht="12.75">
      <c r="A361" s="169">
        <v>3.38999999999999</v>
      </c>
      <c r="B361" s="171">
        <f t="shared" si="64"/>
        <v>0.6100000000000101</v>
      </c>
      <c r="C361" s="169">
        <f t="shared" si="62"/>
        <v>3.9360005081300398</v>
      </c>
      <c r="D361" s="169">
        <f t="shared" si="57"/>
        <v>2.090956718825144</v>
      </c>
      <c r="E361" s="169">
        <f t="shared" si="58"/>
        <v>6.026957226955184</v>
      </c>
      <c r="F361" s="170">
        <f t="shared" si="59"/>
        <v>0.8117913945780328</v>
      </c>
      <c r="G361" s="169">
        <f t="shared" si="65"/>
        <v>0.8612803766152332</v>
      </c>
      <c r="H361" s="169">
        <f t="shared" si="60"/>
        <v>0.2917324851863762</v>
      </c>
      <c r="I361" s="169">
        <f t="shared" si="61"/>
        <v>2.9522950660259712</v>
      </c>
      <c r="J361" s="171">
        <f t="shared" si="66"/>
        <v>59.46064888728787</v>
      </c>
      <c r="K361" s="167">
        <f t="shared" si="63"/>
        <v>3.38999999999999</v>
      </c>
    </row>
    <row r="362" spans="1:11" ht="12.75">
      <c r="A362" s="169">
        <v>3.39999999999999</v>
      </c>
      <c r="B362" s="171">
        <f t="shared" si="64"/>
        <v>0.6000000000000099</v>
      </c>
      <c r="C362" s="169">
        <f t="shared" si="62"/>
        <v>3.9446165846631955</v>
      </c>
      <c r="D362" s="169">
        <f t="shared" si="57"/>
        <v>2.088061301782113</v>
      </c>
      <c r="E362" s="169">
        <f t="shared" si="58"/>
        <v>6.032677886445308</v>
      </c>
      <c r="F362" s="170">
        <f t="shared" si="59"/>
        <v>0.8120739188227422</v>
      </c>
      <c r="G362" s="169">
        <f t="shared" si="65"/>
        <v>0.8619342151577689</v>
      </c>
      <c r="H362" s="169">
        <f t="shared" si="60"/>
        <v>0.28734788556634977</v>
      </c>
      <c r="I362" s="169">
        <f t="shared" si="61"/>
        <v>2.999619132254742</v>
      </c>
      <c r="J362" s="171">
        <f t="shared" si="66"/>
        <v>59.534455080540056</v>
      </c>
      <c r="K362" s="167">
        <f t="shared" si="63"/>
        <v>3.39999999999999</v>
      </c>
    </row>
    <row r="363" spans="1:11" ht="12.75">
      <c r="A363" s="169">
        <v>3.40999999999999</v>
      </c>
      <c r="B363" s="171">
        <f t="shared" si="64"/>
        <v>0.5900000000000101</v>
      </c>
      <c r="C363" s="169">
        <f t="shared" si="62"/>
        <v>3.953239178192983</v>
      </c>
      <c r="D363" s="169">
        <f t="shared" si="57"/>
        <v>2.085209821576719</v>
      </c>
      <c r="E363" s="169">
        <f t="shared" si="58"/>
        <v>6.038448999769702</v>
      </c>
      <c r="F363" s="170">
        <f t="shared" si="59"/>
        <v>0.8123658821346421</v>
      </c>
      <c r="G363" s="169">
        <f t="shared" si="65"/>
        <v>0.8625837816265631</v>
      </c>
      <c r="H363" s="169">
        <f t="shared" si="60"/>
        <v>0.28294514724368847</v>
      </c>
      <c r="I363" s="169">
        <f t="shared" si="61"/>
        <v>3.0485901243736717</v>
      </c>
      <c r="J363" s="171">
        <f t="shared" si="66"/>
        <v>59.607939431056195</v>
      </c>
      <c r="K363" s="167">
        <f t="shared" si="63"/>
        <v>3.40999999999999</v>
      </c>
    </row>
    <row r="364" spans="1:11" ht="12.75">
      <c r="A364" s="169">
        <v>3.41999999999999</v>
      </c>
      <c r="B364" s="171">
        <f t="shared" si="64"/>
        <v>0.5800000000000098</v>
      </c>
      <c r="C364" s="169">
        <f t="shared" si="62"/>
        <v>3.9618682461687103</v>
      </c>
      <c r="D364" s="169">
        <f t="shared" si="57"/>
        <v>2.0824024587000496</v>
      </c>
      <c r="E364" s="169">
        <f t="shared" si="58"/>
        <v>6.04427070486876</v>
      </c>
      <c r="F364" s="170">
        <f t="shared" si="59"/>
        <v>0.8126673163568809</v>
      </c>
      <c r="G364" s="169">
        <f t="shared" si="65"/>
        <v>0.8632291099804419</v>
      </c>
      <c r="H364" s="169">
        <f t="shared" si="60"/>
        <v>0.27852445024583666</v>
      </c>
      <c r="I364" s="169">
        <f t="shared" si="61"/>
        <v>3.099293829387409</v>
      </c>
      <c r="J364" s="171">
        <f t="shared" si="66"/>
        <v>59.6811037992426</v>
      </c>
      <c r="K364" s="167">
        <f t="shared" si="63"/>
        <v>3.41999999999999</v>
      </c>
    </row>
    <row r="365" spans="1:11" ht="12.75">
      <c r="A365" s="169">
        <v>3.42999999999999</v>
      </c>
      <c r="B365" s="171">
        <f t="shared" si="64"/>
        <v>0.57000000000001</v>
      </c>
      <c r="C365" s="169">
        <f t="shared" si="62"/>
        <v>3.9705037463777733</v>
      </c>
      <c r="D365" s="169">
        <f t="shared" si="57"/>
        <v>2.0796393918177283</v>
      </c>
      <c r="E365" s="169">
        <f t="shared" si="58"/>
        <v>6.0501431381955015</v>
      </c>
      <c r="F365" s="170">
        <f t="shared" si="59"/>
        <v>0.812978253001323</v>
      </c>
      <c r="G365" s="169">
        <f t="shared" si="65"/>
        <v>0.8638702338787928</v>
      </c>
      <c r="H365" s="169">
        <f t="shared" si="60"/>
        <v>0.2740859796379392</v>
      </c>
      <c r="I365" s="169">
        <f t="shared" si="61"/>
        <v>3.151822048759824</v>
      </c>
      <c r="J365" s="171">
        <f t="shared" si="66"/>
        <v>59.75395003351298</v>
      </c>
      <c r="K365" s="167">
        <f t="shared" si="63"/>
        <v>3.42999999999999</v>
      </c>
    </row>
    <row r="366" spans="1:11" ht="12.75">
      <c r="A366" s="169">
        <v>3.43999999999999</v>
      </c>
      <c r="B366" s="171">
        <f t="shared" si="64"/>
        <v>0.5600000000000098</v>
      </c>
      <c r="C366" s="169">
        <f t="shared" si="62"/>
        <v>3.979145636942676</v>
      </c>
      <c r="D366" s="169">
        <f t="shared" si="57"/>
        <v>2.07692079771955</v>
      </c>
      <c r="E366" s="169">
        <f t="shared" si="58"/>
        <v>6.056066434662226</v>
      </c>
      <c r="F366" s="170">
        <f t="shared" si="59"/>
        <v>0.8132987232381775</v>
      </c>
      <c r="G366" s="169">
        <f t="shared" si="65"/>
        <v>0.864507186684192</v>
      </c>
      <c r="H366" s="169">
        <f t="shared" si="60"/>
        <v>0.2696299255199753</v>
      </c>
      <c r="I366" s="169">
        <f t="shared" si="61"/>
        <v>3.2062731353614007</v>
      </c>
      <c r="J366" s="171">
        <f t="shared" si="66"/>
        <v>59.826479970355585</v>
      </c>
      <c r="K366" s="167">
        <f t="shared" si="63"/>
        <v>3.43999999999999</v>
      </c>
    </row>
    <row r="367" spans="1:11" ht="12.75">
      <c r="A367" s="169">
        <v>3.44999999999999</v>
      </c>
      <c r="B367" s="171">
        <f t="shared" si="64"/>
        <v>0.55000000000001</v>
      </c>
      <c r="C367" s="169">
        <f t="shared" si="62"/>
        <v>3.987793876318074</v>
      </c>
      <c r="D367" s="169">
        <f t="shared" si="57"/>
        <v>2.0742468512691565</v>
      </c>
      <c r="E367" s="169">
        <f t="shared" si="58"/>
        <v>6.062040727587231</v>
      </c>
      <c r="F367" s="170">
        <f t="shared" si="59"/>
        <v>0.8136287578856387</v>
      </c>
      <c r="G367" s="169">
        <f t="shared" si="65"/>
        <v>0.8651400014650134</v>
      </c>
      <c r="H367" s="169">
        <f t="shared" si="60"/>
        <v>0.2651564830210469</v>
      </c>
      <c r="I367" s="169">
        <f t="shared" si="61"/>
        <v>3.2627525889922993</v>
      </c>
      <c r="J367" s="171">
        <f t="shared" si="66"/>
        <v>59.898695434400224</v>
      </c>
      <c r="K367" s="167">
        <f t="shared" si="63"/>
        <v>3.44999999999999</v>
      </c>
    </row>
    <row r="368" spans="1:11" ht="12.75">
      <c r="A368" s="169">
        <v>3.45999999999999</v>
      </c>
      <c r="B368" s="171">
        <f t="shared" si="64"/>
        <v>0.5400000000000098</v>
      </c>
      <c r="C368" s="169">
        <f t="shared" si="62"/>
        <v>3.9964484232878488</v>
      </c>
      <c r="D368" s="169">
        <f aca="true" t="shared" si="67" ref="D368:D422">SQRT($B$1^2+B368^2)</f>
        <v>2.0716177253537897</v>
      </c>
      <c r="E368" s="169">
        <f aca="true" t="shared" si="68" ref="E368:E422">SQRT(A368^2+$B$1^2)+SQRT($B$1^2+B368^2)</f>
        <v>6.0680661486416385</v>
      </c>
      <c r="F368" s="170">
        <f aca="true" t="shared" si="69" ref="F368:F422">C368/$B$9+D368/$B$11</f>
        <v>0.8139683873995429</v>
      </c>
      <c r="G368" s="169">
        <f t="shared" si="65"/>
        <v>0.86576871099802</v>
      </c>
      <c r="H368" s="169">
        <f aca="true" t="shared" si="70" ref="H368:H422">B368/D368</f>
        <v>0.260665852290769</v>
      </c>
      <c r="I368" s="169">
        <f aca="true" t="shared" si="71" ref="I368:I422">G368/H368</f>
        <v>3.3213737180743856</v>
      </c>
      <c r="J368" s="171">
        <f t="shared" si="66"/>
        <v>59.97059823848526</v>
      </c>
      <c r="K368" s="167">
        <f t="shared" si="63"/>
        <v>3.45999999999999</v>
      </c>
    </row>
    <row r="369" spans="1:11" ht="12.75">
      <c r="A369" s="169">
        <v>3.46999999999999</v>
      </c>
      <c r="B369" s="171">
        <f t="shared" si="64"/>
        <v>0.53000000000001</v>
      </c>
      <c r="C369" s="169">
        <f t="shared" si="62"/>
        <v>4.005109236962199</v>
      </c>
      <c r="D369" s="169">
        <f t="shared" si="67"/>
        <v>2.0690335908341386</v>
      </c>
      <c r="E369" s="169">
        <f t="shared" si="68"/>
        <v>6.074142827796338</v>
      </c>
      <c r="F369" s="170">
        <f t="shared" si="69"/>
        <v>0.8143176418630477</v>
      </c>
      <c r="G369" s="169">
        <f t="shared" si="65"/>
        <v>0.8663933477709388</v>
      </c>
      <c r="H369" s="169">
        <f t="shared" si="70"/>
        <v>0.2561582384877273</v>
      </c>
      <c r="I369" s="169">
        <f t="shared" si="71"/>
        <v>3.382258376251476</v>
      </c>
      <c r="J369" s="171">
        <f t="shared" si="66"/>
        <v>60.04219018372483</v>
      </c>
      <c r="K369" s="167">
        <f t="shared" si="63"/>
        <v>3.46999999999999</v>
      </c>
    </row>
    <row r="370" spans="1:11" ht="12.75">
      <c r="A370" s="169">
        <v>3.47999999999999</v>
      </c>
      <c r="B370" s="171">
        <f t="shared" si="64"/>
        <v>0.5200000000000098</v>
      </c>
      <c r="C370" s="169">
        <f t="shared" si="62"/>
        <v>4.013776276774769</v>
      </c>
      <c r="D370" s="169">
        <f t="shared" si="67"/>
        <v>2.066494616494321</v>
      </c>
      <c r="E370" s="169">
        <f t="shared" si="68"/>
        <v>6.08027089326909</v>
      </c>
      <c r="F370" s="170">
        <f t="shared" si="69"/>
        <v>0.8146765509763412</v>
      </c>
      <c r="G370" s="169">
        <f t="shared" si="65"/>
        <v>0.8670139439850171</v>
      </c>
      <c r="H370" s="169">
        <f t="shared" si="70"/>
        <v>0.2516338517649551</v>
      </c>
      <c r="I370" s="169">
        <f t="shared" si="71"/>
        <v>3.445537783981756</v>
      </c>
      <c r="J370" s="171">
        <f t="shared" si="66"/>
        <v>60.11347305957591</v>
      </c>
      <c r="K370" s="167">
        <f t="shared" si="63"/>
        <v>3.47999999999999</v>
      </c>
    </row>
    <row r="371" spans="1:11" ht="12.75">
      <c r="A371" s="169">
        <v>3.48999999999999</v>
      </c>
      <c r="B371" s="171">
        <f t="shared" si="64"/>
        <v>0.51000000000001</v>
      </c>
      <c r="C371" s="169">
        <f t="shared" si="62"/>
        <v>4.022449502479793</v>
      </c>
      <c r="D371" s="169">
        <f t="shared" si="67"/>
        <v>2.064000968992023</v>
      </c>
      <c r="E371" s="169">
        <f t="shared" si="68"/>
        <v>6.0864504714718155</v>
      </c>
      <c r="F371" s="170">
        <f t="shared" si="69"/>
        <v>0.815045144046384</v>
      </c>
      <c r="G371" s="169">
        <f t="shared" si="65"/>
        <v>0.8676305315575611</v>
      </c>
      <c r="H371" s="169">
        <f t="shared" si="70"/>
        <v>0.24709290725240016</v>
      </c>
      <c r="I371" s="169">
        <f t="shared" si="71"/>
        <v>3.5113534467879117</v>
      </c>
      <c r="J371" s="171">
        <f t="shared" si="66"/>
        <v>60.18444864390546</v>
      </c>
      <c r="K371" s="167">
        <f t="shared" si="63"/>
        <v>3.48999999999999</v>
      </c>
    </row>
    <row r="372" spans="1:11" ht="12.75">
      <c r="A372" s="169">
        <v>3.49999999999999</v>
      </c>
      <c r="B372" s="171">
        <f t="shared" si="64"/>
        <v>0.5000000000000102</v>
      </c>
      <c r="C372" s="169">
        <f t="shared" si="62"/>
        <v>4.031128874149266</v>
      </c>
      <c r="D372" s="169">
        <f t="shared" si="67"/>
        <v>2.061552812808833</v>
      </c>
      <c r="E372" s="169">
        <f t="shared" si="68"/>
        <v>6.092681686958098</v>
      </c>
      <c r="F372" s="170">
        <f t="shared" si="69"/>
        <v>0.8154234499766931</v>
      </c>
      <c r="G372" s="169">
        <f t="shared" si="65"/>
        <v>0.8682431421244586</v>
      </c>
      <c r="H372" s="169">
        <f t="shared" si="70"/>
        <v>0.2425356250363376</v>
      </c>
      <c r="I372" s="169">
        <f t="shared" si="71"/>
        <v>3.579858183697241</v>
      </c>
      <c r="J372" s="171">
        <f t="shared" si="66"/>
        <v>60.25511870305771</v>
      </c>
      <c r="K372" s="167">
        <f t="shared" si="63"/>
        <v>3.49999999999999</v>
      </c>
    </row>
    <row r="373" spans="1:11" ht="12.75">
      <c r="A373" s="169">
        <v>3.50999999999999</v>
      </c>
      <c r="B373" s="171">
        <f t="shared" si="64"/>
        <v>0.49000000000001</v>
      </c>
      <c r="C373" s="169">
        <f t="shared" si="62"/>
        <v>4.039814352170151</v>
      </c>
      <c r="D373" s="169">
        <f t="shared" si="67"/>
        <v>2.05915031020079</v>
      </c>
      <c r="E373" s="169">
        <f t="shared" si="68"/>
        <v>6.098964662370941</v>
      </c>
      <c r="F373" s="170">
        <f t="shared" si="69"/>
        <v>0.8158114972571731</v>
      </c>
      <c r="G373" s="169">
        <f t="shared" si="65"/>
        <v>0.8688518070426803</v>
      </c>
      <c r="H373" s="169">
        <f t="shared" si="70"/>
        <v>0.23796223013570558</v>
      </c>
      <c r="I373" s="169">
        <f t="shared" si="71"/>
        <v>3.6512172816130932</v>
      </c>
      <c r="J373" s="171">
        <f t="shared" si="66"/>
        <v>60.32548499192097</v>
      </c>
      <c r="K373" s="167">
        <f t="shared" si="63"/>
        <v>3.50999999999999</v>
      </c>
    </row>
    <row r="374" spans="1:11" ht="12.75">
      <c r="A374" s="169">
        <v>3.51999999999999</v>
      </c>
      <c r="B374" s="171">
        <f t="shared" si="64"/>
        <v>0.4800000000000102</v>
      </c>
      <c r="C374" s="169">
        <f aca="true" t="shared" si="72" ref="C374:C422">SQRT($B$1^2+A374^2)</f>
        <v>4.04850589724159</v>
      </c>
      <c r="D374" s="169">
        <f t="shared" si="67"/>
        <v>2.056793621149193</v>
      </c>
      <c r="E374" s="169">
        <f t="shared" si="68"/>
        <v>6.105299518390783</v>
      </c>
      <c r="F374" s="170">
        <f t="shared" si="69"/>
        <v>0.8162093139539975</v>
      </c>
      <c r="G374" s="169">
        <f t="shared" si="65"/>
        <v>0.8694565573927674</v>
      </c>
      <c r="H374" s="169">
        <f t="shared" si="70"/>
        <v>0.23337295247532888</v>
      </c>
      <c r="I374" s="169">
        <f t="shared" si="71"/>
        <v>3.725609793982798</v>
      </c>
      <c r="J374" s="171">
        <f t="shared" si="66"/>
        <v>60.395549253995</v>
      </c>
      <c r="K374" s="167">
        <f t="shared" si="63"/>
        <v>3.51999999999999</v>
      </c>
    </row>
    <row r="375" spans="1:11" ht="12.75">
      <c r="A375" s="169">
        <v>3.52999999999999</v>
      </c>
      <c r="B375" s="171">
        <f t="shared" si="64"/>
        <v>0.47000000000000997</v>
      </c>
      <c r="C375" s="169">
        <f t="shared" si="72"/>
        <v>4.057203470372164</v>
      </c>
      <c r="D375" s="169">
        <f t="shared" si="67"/>
        <v>2.0544829033116847</v>
      </c>
      <c r="E375" s="169">
        <f t="shared" si="68"/>
        <v>6.111686373683849</v>
      </c>
      <c r="F375" s="170">
        <f t="shared" si="69"/>
        <v>0.8166169276995533</v>
      </c>
      <c r="G375" s="169">
        <f t="shared" si="65"/>
        <v>0.8700574239812987</v>
      </c>
      <c r="H375" s="169">
        <f t="shared" si="70"/>
        <v>0.2287680268560047</v>
      </c>
      <c r="I375" s="169">
        <f t="shared" si="71"/>
        <v>3.8032300052530768</v>
      </c>
      <c r="J375" s="171">
        <f t="shared" si="66"/>
        <v>60.465313221457954</v>
      </c>
      <c r="K375" s="167">
        <f t="shared" si="63"/>
        <v>3.52999999999999</v>
      </c>
    </row>
    <row r="376" spans="1:11" ht="12.75">
      <c r="A376" s="169">
        <v>3.53999999999999</v>
      </c>
      <c r="B376" s="171">
        <f t="shared" si="64"/>
        <v>0.4600000000000102</v>
      </c>
      <c r="C376" s="169">
        <f t="shared" si="72"/>
        <v>4.065907032877157</v>
      </c>
      <c r="D376" s="169">
        <f t="shared" si="67"/>
        <v>2.052218311973658</v>
      </c>
      <c r="E376" s="169">
        <f t="shared" si="68"/>
        <v>6.1181253448508155</v>
      </c>
      <c r="F376" s="170">
        <f t="shared" si="69"/>
        <v>0.8170343656824473</v>
      </c>
      <c r="G376" s="169">
        <f t="shared" si="65"/>
        <v>0.8706544373433399</v>
      </c>
      <c r="H376" s="169">
        <f t="shared" si="70"/>
        <v>0.2241476929214316</v>
      </c>
      <c r="I376" s="169">
        <f t="shared" si="71"/>
        <v>3.8842890863414876</v>
      </c>
      <c r="J376" s="171">
        <f t="shared" si="66"/>
        <v>60.53477861523326</v>
      </c>
      <c r="K376" s="167">
        <f t="shared" si="63"/>
        <v>3.53999999999999</v>
      </c>
    </row>
    <row r="377" spans="1:11" ht="12.75">
      <c r="A377" s="169">
        <v>3.54999999999999</v>
      </c>
      <c r="B377" s="171">
        <f t="shared" si="64"/>
        <v>0.45000000000000995</v>
      </c>
      <c r="C377" s="169">
        <f t="shared" si="72"/>
        <v>4.074616546375858</v>
      </c>
      <c r="D377" s="169">
        <f t="shared" si="67"/>
        <v>2.050000000000002</v>
      </c>
      <c r="E377" s="169">
        <f t="shared" si="68"/>
        <v>6.12461654637586</v>
      </c>
      <c r="F377" s="170">
        <f t="shared" si="69"/>
        <v>0.8174616546375862</v>
      </c>
      <c r="G377" s="169">
        <f t="shared" si="65"/>
        <v>0.871247627744877</v>
      </c>
      <c r="H377" s="169">
        <f t="shared" si="70"/>
        <v>0.21951219512195586</v>
      </c>
      <c r="I377" s="169">
        <f t="shared" si="71"/>
        <v>3.9690169708376892</v>
      </c>
      <c r="J377" s="171">
        <f t="shared" si="66"/>
        <v>60.60394714505669</v>
      </c>
      <c r="K377" s="167">
        <f t="shared" si="63"/>
        <v>3.54999999999999</v>
      </c>
    </row>
    <row r="378" spans="1:11" ht="12.75">
      <c r="A378" s="169">
        <v>3.55999999999999</v>
      </c>
      <c r="B378" s="171">
        <f t="shared" si="64"/>
        <v>0.44000000000001016</v>
      </c>
      <c r="C378" s="169">
        <f t="shared" si="72"/>
        <v>4.08333197278888</v>
      </c>
      <c r="D378" s="169">
        <f t="shared" si="67"/>
        <v>2.0478281177872346</v>
      </c>
      <c r="E378" s="169">
        <f t="shared" si="68"/>
        <v>6.131160090576115</v>
      </c>
      <c r="F378" s="170">
        <f t="shared" si="69"/>
        <v>0.8178988208363349</v>
      </c>
      <c r="G378" s="169">
        <f t="shared" si="65"/>
        <v>0.8718370251852291</v>
      </c>
      <c r="H378" s="169">
        <f t="shared" si="70"/>
        <v>0.21486178267512454</v>
      </c>
      <c r="I378" s="169">
        <f t="shared" si="71"/>
        <v>4.057664487050564</v>
      </c>
      <c r="J378" s="171">
        <f t="shared" si="66"/>
        <v>60.67282050954314</v>
      </c>
      <c r="K378" s="167">
        <f t="shared" si="63"/>
        <v>3.55999999999999</v>
      </c>
    </row>
    <row r="379" spans="1:11" ht="12.75">
      <c r="A379" s="169">
        <v>3.56999999999999</v>
      </c>
      <c r="B379" s="171">
        <f t="shared" si="64"/>
        <v>0.43000000000000993</v>
      </c>
      <c r="C379" s="169">
        <f t="shared" si="72"/>
        <v>4.092053274335505</v>
      </c>
      <c r="D379" s="169">
        <f t="shared" si="67"/>
        <v>2.045702813216037</v>
      </c>
      <c r="E379" s="169">
        <f t="shared" si="68"/>
        <v>6.1377560875515424</v>
      </c>
      <c r="F379" s="170">
        <f t="shared" si="69"/>
        <v>0.818345890076758</v>
      </c>
      <c r="G379" s="169">
        <f t="shared" si="65"/>
        <v>0.8724226593994454</v>
      </c>
      <c r="H379" s="169">
        <f t="shared" si="70"/>
        <v>0.21019670952302671</v>
      </c>
      <c r="I379" s="169">
        <f t="shared" si="71"/>
        <v>4.150505787550746</v>
      </c>
      <c r="J379" s="171">
        <f t="shared" si="66"/>
        <v>60.7414003962534</v>
      </c>
      <c r="K379" s="167">
        <f t="shared" si="63"/>
        <v>3.56999999999999</v>
      </c>
    </row>
    <row r="380" spans="1:11" ht="12.75">
      <c r="A380" s="169">
        <v>3.57999999999999</v>
      </c>
      <c r="B380" s="171">
        <f t="shared" si="64"/>
        <v>0.42000000000001014</v>
      </c>
      <c r="C380" s="169">
        <f t="shared" si="72"/>
        <v>4.100780413531054</v>
      </c>
      <c r="D380" s="169">
        <f t="shared" si="67"/>
        <v>2.043624231604237</v>
      </c>
      <c r="E380" s="169">
        <f t="shared" si="68"/>
        <v>6.144404645135291</v>
      </c>
      <c r="F380" s="170">
        <f t="shared" si="69"/>
        <v>0.8188028876739528</v>
      </c>
      <c r="G380" s="169">
        <f t="shared" si="65"/>
        <v>0.8730045598606836</v>
      </c>
      <c r="H380" s="169">
        <f t="shared" si="70"/>
        <v>0.20551723428641858</v>
      </c>
      <c r="I380" s="169">
        <f t="shared" si="71"/>
        <v>4.2478411257910516</v>
      </c>
      <c r="J380" s="171">
        <f t="shared" si="66"/>
        <v>60.80968848176088</v>
      </c>
      <c r="K380" s="167">
        <f t="shared" si="63"/>
        <v>3.57999999999999</v>
      </c>
    </row>
    <row r="381" spans="1:11" ht="12.75">
      <c r="A381" s="169">
        <v>3.58999999999999</v>
      </c>
      <c r="B381" s="171">
        <f t="shared" si="64"/>
        <v>0.4100000000000099</v>
      </c>
      <c r="C381" s="169">
        <f t="shared" si="72"/>
        <v>4.109513353184283</v>
      </c>
      <c r="D381" s="169">
        <f t="shared" si="67"/>
        <v>2.041592515660265</v>
      </c>
      <c r="E381" s="169">
        <f t="shared" si="68"/>
        <v>6.151105868844548</v>
      </c>
      <c r="F381" s="170">
        <f t="shared" si="69"/>
        <v>0.8192698384504813</v>
      </c>
      <c r="G381" s="169">
        <f t="shared" si="65"/>
        <v>0.8735827557825685</v>
      </c>
      <c r="H381" s="169">
        <f t="shared" si="70"/>
        <v>0.20082362021562034</v>
      </c>
      <c r="I381" s="169">
        <f t="shared" si="71"/>
        <v>4.3500000390622375</v>
      </c>
      <c r="J381" s="171">
        <f t="shared" si="66"/>
        <v>60.87768643171796</v>
      </c>
      <c r="K381" s="167">
        <f t="shared" si="63"/>
        <v>3.58999999999999</v>
      </c>
    </row>
    <row r="382" spans="1:11" ht="12.75">
      <c r="A382" s="169">
        <v>3.59999999999999</v>
      </c>
      <c r="B382" s="171">
        <f t="shared" si="64"/>
        <v>0.4000000000000101</v>
      </c>
      <c r="C382" s="169">
        <f t="shared" si="72"/>
        <v>4.118252056394791</v>
      </c>
      <c r="D382" s="169">
        <f t="shared" si="67"/>
        <v>2.039607805437116</v>
      </c>
      <c r="E382" s="169">
        <f t="shared" si="68"/>
        <v>6.157859861831907</v>
      </c>
      <c r="F382" s="170">
        <f t="shared" si="69"/>
        <v>0.8197467667269023</v>
      </c>
      <c r="G382" s="169">
        <f t="shared" si="65"/>
        <v>0.8741572761215373</v>
      </c>
      <c r="H382" s="169">
        <f t="shared" si="70"/>
        <v>0.19611613513818882</v>
      </c>
      <c r="I382" s="169">
        <f t="shared" si="71"/>
        <v>4.457345008892726</v>
      </c>
      <c r="J382" s="171">
        <f t="shared" si="66"/>
        <v>60.9453959009228</v>
      </c>
      <c r="K382" s="167">
        <f t="shared" si="63"/>
        <v>3.59999999999999</v>
      </c>
    </row>
    <row r="383" spans="1:11" ht="12.75">
      <c r="A383" s="169">
        <v>3.60999999999999</v>
      </c>
      <c r="B383" s="171">
        <f t="shared" si="64"/>
        <v>0.3900000000000099</v>
      </c>
      <c r="C383" s="169">
        <f t="shared" si="72"/>
        <v>4.12699648655047</v>
      </c>
      <c r="D383" s="169">
        <f t="shared" si="67"/>
        <v>2.037670238286855</v>
      </c>
      <c r="E383" s="169">
        <f t="shared" si="68"/>
        <v>6.164666724837325</v>
      </c>
      <c r="F383" s="170">
        <f t="shared" si="69"/>
        <v>0.820233696312418</v>
      </c>
      <c r="G383" s="169">
        <f t="shared" si="65"/>
        <v>0.8747281495791607</v>
      </c>
      <c r="H383" s="169">
        <f t="shared" si="70"/>
        <v>0.19139505140336022</v>
      </c>
      <c r="I383" s="169">
        <f t="shared" si="71"/>
        <v>4.570275684587546</v>
      </c>
      <c r="J383" s="171">
        <f t="shared" si="66"/>
        <v>61.012818533385285</v>
      </c>
      <c r="K383" s="167">
        <f t="shared" si="63"/>
        <v>3.60999999999999</v>
      </c>
    </row>
    <row r="384" spans="1:11" ht="12.75">
      <c r="A384" s="169">
        <v>3.61999999999999</v>
      </c>
      <c r="B384" s="171">
        <f t="shared" si="64"/>
        <v>0.3800000000000101</v>
      </c>
      <c r="C384" s="169">
        <f t="shared" si="72"/>
        <v>4.135746607324961</v>
      </c>
      <c r="D384" s="169">
        <f t="shared" si="67"/>
        <v>2.035779948815689</v>
      </c>
      <c r="E384" s="169">
        <f t="shared" si="68"/>
        <v>6.17152655614065</v>
      </c>
      <c r="F384" s="170">
        <f t="shared" si="69"/>
        <v>0.8207306504956339</v>
      </c>
      <c r="G384" s="169">
        <f t="shared" si="65"/>
        <v>0.8752954046044517</v>
      </c>
      <c r="H384" s="169">
        <f t="shared" si="70"/>
        <v>0.18666064582327493</v>
      </c>
      <c r="I384" s="169">
        <f t="shared" si="71"/>
        <v>4.689233773642661</v>
      </c>
      <c r="J384" s="171">
        <f t="shared" si="66"/>
        <v>61.079955962393484</v>
      </c>
      <c r="K384" s="167">
        <f t="shared" si="63"/>
        <v>3.61999999999999</v>
      </c>
    </row>
    <row r="385" spans="1:11" ht="12.75">
      <c r="A385" s="169">
        <v>3.62999999999999</v>
      </c>
      <c r="B385" s="171">
        <f t="shared" si="64"/>
        <v>0.3700000000000099</v>
      </c>
      <c r="C385" s="169">
        <f t="shared" si="72"/>
        <v>4.144502382675142</v>
      </c>
      <c r="D385" s="169">
        <f t="shared" si="67"/>
        <v>2.033937068839645</v>
      </c>
      <c r="E385" s="169">
        <f t="shared" si="68"/>
        <v>6.178439451514787</v>
      </c>
      <c r="F385" s="170">
        <f t="shared" si="69"/>
        <v>0.8212376520354432</v>
      </c>
      <c r="G385" s="169">
        <f t="shared" si="65"/>
        <v>0.8758590693961533</v>
      </c>
      <c r="H385" s="169">
        <f t="shared" si="70"/>
        <v>0.1819131996109859</v>
      </c>
      <c r="I385" s="169">
        <f t="shared" si="71"/>
        <v>4.8147087252004965</v>
      </c>
      <c r="J385" s="171">
        <f t="shared" si="66"/>
        <v>61.1468098105796</v>
      </c>
      <c r="K385" s="167">
        <f t="shared" si="63"/>
        <v>3.62999999999999</v>
      </c>
    </row>
    <row r="386" spans="1:11" ht="12.75">
      <c r="A386" s="169">
        <v>3.63999999999999</v>
      </c>
      <c r="B386" s="171">
        <f t="shared" si="64"/>
        <v>0.3600000000000101</v>
      </c>
      <c r="C386" s="169">
        <f t="shared" si="72"/>
        <v>4.153263776838635</v>
      </c>
      <c r="D386" s="169">
        <f t="shared" si="67"/>
        <v>2.0321417273408877</v>
      </c>
      <c r="E386" s="169">
        <f t="shared" si="68"/>
        <v>6.185405504179522</v>
      </c>
      <c r="F386" s="170">
        <f t="shared" si="69"/>
        <v>0.821754723152041</v>
      </c>
      <c r="G386" s="169">
        <f t="shared" si="65"/>
        <v>0.8764191719050097</v>
      </c>
      <c r="H386" s="169">
        <f t="shared" si="70"/>
        <v>0.17715299831526998</v>
      </c>
      <c r="I386" s="169">
        <f t="shared" si="71"/>
        <v>4.947244360749075</v>
      </c>
      <c r="J386" s="171">
        <f t="shared" si="66"/>
        <v>61.213381689985894</v>
      </c>
      <c r="K386" s="167">
        <f t="shared" si="63"/>
        <v>3.63999999999999</v>
      </c>
    </row>
    <row r="387" spans="1:11" ht="12.75">
      <c r="A387" s="169">
        <v>3.64999999999999</v>
      </c>
      <c r="B387" s="171">
        <f t="shared" si="64"/>
        <v>0.35000000000000986</v>
      </c>
      <c r="C387" s="169">
        <f t="shared" si="72"/>
        <v>4.162030754331343</v>
      </c>
      <c r="D387" s="169">
        <f t="shared" si="67"/>
        <v>2.030394050424697</v>
      </c>
      <c r="E387" s="169">
        <f t="shared" si="68"/>
        <v>6.19242480475604</v>
      </c>
      <c r="F387" s="170">
        <f t="shared" si="69"/>
        <v>0.8222818855180737</v>
      </c>
      <c r="G387" s="169">
        <f t="shared" si="65"/>
        <v>0.8769757398360182</v>
      </c>
      <c r="H387" s="169">
        <f t="shared" si="70"/>
        <v>0.17238033175225292</v>
      </c>
      <c r="I387" s="169">
        <f t="shared" si="71"/>
        <v>5.08744664151371</v>
      </c>
      <c r="J387" s="171">
        <f t="shared" si="66"/>
        <v>61.27967320213045</v>
      </c>
      <c r="K387" s="167">
        <f t="shared" si="63"/>
        <v>3.64999999999999</v>
      </c>
    </row>
    <row r="388" spans="1:11" ht="12.75">
      <c r="A388" s="169">
        <v>3.65999999999999</v>
      </c>
      <c r="B388" s="171">
        <f t="shared" si="64"/>
        <v>0.34000000000001007</v>
      </c>
      <c r="C388" s="169">
        <f t="shared" si="72"/>
        <v>4.170803279944995</v>
      </c>
      <c r="D388" s="169">
        <f t="shared" si="67"/>
        <v>2.028694161277152</v>
      </c>
      <c r="E388" s="169">
        <f t="shared" si="68"/>
        <v>6.199497441222146</v>
      </c>
      <c r="F388" s="170">
        <f t="shared" si="69"/>
        <v>0.8228191602499298</v>
      </c>
      <c r="G388" s="169">
        <f t="shared" si="65"/>
        <v>0.8775288006506647</v>
      </c>
      <c r="H388" s="169">
        <f t="shared" si="70"/>
        <v>0.1675954939338738</v>
      </c>
      <c r="I388" s="169">
        <f t="shared" si="71"/>
        <v>5.235992806566154</v>
      </c>
      <c r="J388" s="171">
        <f t="shared" si="66"/>
        <v>61.34568593807275</v>
      </c>
      <c r="K388" s="167">
        <f t="shared" si="63"/>
        <v>3.65999999999999</v>
      </c>
    </row>
    <row r="389" spans="1:11" ht="12.75">
      <c r="A389" s="169">
        <v>3.66999999999999</v>
      </c>
      <c r="B389" s="171">
        <f t="shared" si="64"/>
        <v>0.33000000000000984</v>
      </c>
      <c r="C389" s="169">
        <f t="shared" si="72"/>
        <v>4.179581318744729</v>
      </c>
      <c r="D389" s="169">
        <f t="shared" si="67"/>
        <v>2.027042180123543</v>
      </c>
      <c r="E389" s="169">
        <f t="shared" si="68"/>
        <v>6.206623498868272</v>
      </c>
      <c r="F389" s="170">
        <f t="shared" si="69"/>
        <v>0.8233665678991815</v>
      </c>
      <c r="G389" s="169">
        <f t="shared" si="65"/>
        <v>0.8780783815691415</v>
      </c>
      <c r="H389" s="169">
        <f t="shared" si="70"/>
        <v>0.16279878299320696</v>
      </c>
      <c r="I389" s="169">
        <f t="shared" si="71"/>
        <v>5.393642172409733</v>
      </c>
      <c r="J389" s="171">
        <f t="shared" si="66"/>
        <v>61.411421478479106</v>
      </c>
      <c r="K389" s="167">
        <f t="shared" si="63"/>
        <v>3.66999999999999</v>
      </c>
    </row>
    <row r="390" spans="1:11" ht="12.75">
      <c r="A390" s="169">
        <v>3.67999999999999</v>
      </c>
      <c r="B390" s="171">
        <f t="shared" si="64"/>
        <v>0.32000000000001005</v>
      </c>
      <c r="C390" s="169">
        <f t="shared" si="72"/>
        <v>4.188364836066687</v>
      </c>
      <c r="D390" s="169">
        <f t="shared" si="67"/>
        <v>2.0254382241875475</v>
      </c>
      <c r="E390" s="169">
        <f t="shared" si="68"/>
        <v>6.213803060254234</v>
      </c>
      <c r="F390" s="170">
        <f t="shared" si="69"/>
        <v>0.8239241284441782</v>
      </c>
      <c r="G390" s="169">
        <f t="shared" si="65"/>
        <v>0.878624509572546</v>
      </c>
      <c r="H390" s="169">
        <f t="shared" si="70"/>
        <v>0.1579905011066777</v>
      </c>
      <c r="I390" s="169">
        <f t="shared" si="71"/>
        <v>5.561248957488177</v>
      </c>
      <c r="J390" s="171">
        <f t="shared" si="66"/>
        <v>61.4768813936879</v>
      </c>
      <c r="K390" s="167">
        <f t="shared" si="63"/>
        <v>3.67999999999999</v>
      </c>
    </row>
    <row r="391" spans="1:11" ht="12.75">
      <c r="A391" s="169">
        <v>3.68999999999999</v>
      </c>
      <c r="B391" s="171">
        <f t="shared" si="64"/>
        <v>0.3100000000000098</v>
      </c>
      <c r="C391" s="169">
        <f t="shared" si="72"/>
        <v>4.197153797515637</v>
      </c>
      <c r="D391" s="169">
        <f t="shared" si="67"/>
        <v>2.023882407651197</v>
      </c>
      <c r="E391" s="169">
        <f t="shared" si="68"/>
        <v>6.221036205166834</v>
      </c>
      <c r="F391" s="170">
        <f t="shared" si="69"/>
        <v>0.8244918612818031</v>
      </c>
      <c r="G391" s="169">
        <f t="shared" si="65"/>
        <v>0.8791672114050624</v>
      </c>
      <c r="H391" s="169">
        <f t="shared" si="70"/>
        <v>0.15317095441319548</v>
      </c>
      <c r="I391" s="169">
        <f t="shared" si="71"/>
        <v>5.739777588859388</v>
      </c>
      <c r="J391" s="171">
        <f t="shared" si="66"/>
        <v>61.54206724377467</v>
      </c>
      <c r="K391" s="167">
        <f t="shared" si="63"/>
        <v>3.68999999999999</v>
      </c>
    </row>
    <row r="392" spans="1:11" ht="12.75">
      <c r="A392" s="169">
        <v>3.69999999999999</v>
      </c>
      <c r="B392" s="171">
        <f t="shared" si="64"/>
        <v>0.30000000000001004</v>
      </c>
      <c r="C392" s="169">
        <f t="shared" si="72"/>
        <v>4.2059481689626095</v>
      </c>
      <c r="D392" s="169">
        <f t="shared" si="67"/>
        <v>2.02237484161567</v>
      </c>
      <c r="E392" s="169">
        <f t="shared" si="68"/>
        <v>6.228323010578279</v>
      </c>
      <c r="F392" s="170">
        <f t="shared" si="69"/>
        <v>0.8250697852193949</v>
      </c>
      <c r="G392" s="169">
        <f t="shared" si="65"/>
        <v>0.8797065135761264</v>
      </c>
      <c r="H392" s="169">
        <f t="shared" si="70"/>
        <v>0.14834045293024947</v>
      </c>
      <c r="I392" s="169">
        <f t="shared" si="71"/>
        <v>5.930321070205775</v>
      </c>
      <c r="J392" s="171">
        <f t="shared" si="66"/>
        <v>61.606980578616934</v>
      </c>
      <c r="K392" s="167">
        <f t="shared" si="63"/>
        <v>3.69999999999999</v>
      </c>
    </row>
    <row r="393" spans="1:11" ht="12.75">
      <c r="A393" s="169">
        <v>3.70999999999999</v>
      </c>
      <c r="B393" s="171">
        <f t="shared" si="64"/>
        <v>0.2900000000000098</v>
      </c>
      <c r="C393" s="169">
        <f t="shared" si="72"/>
        <v>4.214747916542569</v>
      </c>
      <c r="D393" s="169">
        <f t="shared" si="67"/>
        <v>2.0209156340629377</v>
      </c>
      <c r="E393" s="169">
        <f t="shared" si="68"/>
        <v>6.235663550605507</v>
      </c>
      <c r="F393" s="170">
        <f t="shared" si="69"/>
        <v>0.8256579184668444</v>
      </c>
      <c r="G393" s="169">
        <f t="shared" si="65"/>
        <v>0.8802424423625714</v>
      </c>
      <c r="H393" s="169">
        <f t="shared" si="70"/>
        <v>0.14349931046699907</v>
      </c>
      <c r="I393" s="169">
        <f t="shared" si="71"/>
        <v>6.134123150124845</v>
      </c>
      <c r="J393" s="171">
        <f t="shared" si="66"/>
        <v>61.67162293795894</v>
      </c>
      <c r="K393" s="167">
        <f t="shared" si="63"/>
        <v>3.70999999999999</v>
      </c>
    </row>
    <row r="394" spans="1:11" ht="12.75">
      <c r="A394" s="169">
        <v>3.71999999999999</v>
      </c>
      <c r="B394" s="171">
        <f t="shared" si="64"/>
        <v>0.28000000000001</v>
      </c>
      <c r="C394" s="169">
        <f t="shared" si="72"/>
        <v>4.223553006652092</v>
      </c>
      <c r="D394" s="169">
        <f t="shared" si="67"/>
        <v>2.0195048898182955</v>
      </c>
      <c r="E394" s="169">
        <f t="shared" si="68"/>
        <v>6.243057896470388</v>
      </c>
      <c r="F394" s="170">
        <f t="shared" si="69"/>
        <v>0.8262562786288683</v>
      </c>
      <c r="G394" s="169">
        <f t="shared" si="65"/>
        <v>0.8807750238107568</v>
      </c>
      <c r="H394" s="169">
        <f t="shared" si="70"/>
        <v>0.1386478445344111</v>
      </c>
      <c r="I394" s="169">
        <f t="shared" si="71"/>
        <v>6.352605240769948</v>
      </c>
      <c r="J394" s="171">
        <f t="shared" si="66"/>
        <v>61.73599585147599</v>
      </c>
      <c r="K394" s="167">
        <f t="shared" si="63"/>
        <v>3.71999999999999</v>
      </c>
    </row>
    <row r="395" spans="1:11" ht="12.75">
      <c r="A395" s="169">
        <v>3.72999999999999</v>
      </c>
      <c r="B395" s="171">
        <f t="shared" si="64"/>
        <v>0.2700000000000098</v>
      </c>
      <c r="C395" s="169">
        <f t="shared" si="72"/>
        <v>4.232363405947075</v>
      </c>
      <c r="D395" s="169">
        <f t="shared" si="67"/>
        <v>2.0181427105138043</v>
      </c>
      <c r="E395" s="169">
        <f t="shared" si="68"/>
        <v>6.25050611646088</v>
      </c>
      <c r="F395" s="170">
        <f t="shared" si="69"/>
        <v>0.8268648826974685</v>
      </c>
      <c r="G395" s="169">
        <f t="shared" si="65"/>
        <v>0.8813042837386806</v>
      </c>
      <c r="H395" s="169">
        <f t="shared" si="70"/>
        <v>0.13378637625248502</v>
      </c>
      <c r="I395" s="169">
        <f t="shared" si="71"/>
        <v>6.587399318413865</v>
      </c>
      <c r="J395" s="171">
        <f t="shared" si="66"/>
        <v>61.800100838838965</v>
      </c>
      <c r="K395" s="167">
        <f t="shared" si="63"/>
        <v>3.72999999999999</v>
      </c>
    </row>
    <row r="396" spans="1:11" ht="12.75">
      <c r="A396" s="169">
        <v>3.73999999999999</v>
      </c>
      <c r="B396" s="171">
        <f t="shared" si="64"/>
        <v>0.26000000000001</v>
      </c>
      <c r="C396" s="169">
        <f t="shared" si="72"/>
        <v>4.241179081340462</v>
      </c>
      <c r="D396" s="169">
        <f t="shared" si="67"/>
        <v>2.0168291945526784</v>
      </c>
      <c r="E396" s="169">
        <f t="shared" si="68"/>
        <v>6.258008275893141</v>
      </c>
      <c r="F396" s="170">
        <f t="shared" si="69"/>
        <v>0.8274837470445819</v>
      </c>
      <c r="G396" s="169">
        <f t="shared" si="65"/>
        <v>0.8818302477380724</v>
      </c>
      <c r="H396" s="169">
        <f t="shared" si="70"/>
        <v>0.12891523025462578</v>
      </c>
      <c r="I396" s="169">
        <f t="shared" si="71"/>
        <v>6.840388416452681</v>
      </c>
      <c r="J396" s="171">
        <f t="shared" si="66"/>
        <v>61.863939409778105</v>
      </c>
      <c r="K396" s="167">
        <f t="shared" si="63"/>
        <v>3.73999999999999</v>
      </c>
    </row>
    <row r="397" spans="1:11" ht="12.75">
      <c r="A397" s="169">
        <v>3.74999999999999</v>
      </c>
      <c r="B397" s="171">
        <f t="shared" si="64"/>
        <v>0.2500000000000102</v>
      </c>
      <c r="C397" s="169">
        <f t="shared" si="72"/>
        <v>4.249999999999991</v>
      </c>
      <c r="D397" s="169">
        <f t="shared" si="67"/>
        <v>2.0155644370746386</v>
      </c>
      <c r="E397" s="169">
        <f t="shared" si="68"/>
        <v>6.26556443707463</v>
      </c>
      <c r="F397" s="170">
        <f t="shared" si="69"/>
        <v>0.8281128874149268</v>
      </c>
      <c r="G397" s="169">
        <f t="shared" si="65"/>
        <v>0.88235294117647</v>
      </c>
      <c r="H397" s="169">
        <f t="shared" si="70"/>
        <v>0.12403473458921345</v>
      </c>
      <c r="I397" s="169">
        <f t="shared" si="71"/>
        <v>7.113756836733724</v>
      </c>
      <c r="J397" s="171">
        <f t="shared" si="66"/>
        <v>61.92751306414697</v>
      </c>
      <c r="K397" s="167">
        <f t="shared" si="63"/>
        <v>3.74999999999999</v>
      </c>
    </row>
    <row r="398" spans="1:11" ht="12.75">
      <c r="A398" s="169">
        <v>3.75999999999999</v>
      </c>
      <c r="B398" s="171">
        <f t="shared" si="64"/>
        <v>0.24000000000000998</v>
      </c>
      <c r="C398" s="169">
        <f t="shared" si="72"/>
        <v>4.258826129345964</v>
      </c>
      <c r="D398" s="169">
        <f t="shared" si="67"/>
        <v>2.0143485299222688</v>
      </c>
      <c r="E398" s="169">
        <f t="shared" si="68"/>
        <v>6.273174659268233</v>
      </c>
      <c r="F398" s="170">
        <f t="shared" si="69"/>
        <v>0.8287523189190502</v>
      </c>
      <c r="G398" s="169">
        <f t="shared" si="65"/>
        <v>0.8828723891992792</v>
      </c>
      <c r="H398" s="169">
        <f t="shared" si="70"/>
        <v>0.11914522061843552</v>
      </c>
      <c r="I398" s="169">
        <f t="shared" si="71"/>
        <v>7.410052913718564</v>
      </c>
      <c r="J398" s="171">
        <f t="shared" si="66"/>
        <v>61.990823291986096</v>
      </c>
      <c r="K398" s="167">
        <f t="shared" si="63"/>
        <v>3.75999999999999</v>
      </c>
    </row>
    <row r="399" spans="1:11" ht="12.75">
      <c r="A399" s="169">
        <v>3.76999999999999</v>
      </c>
      <c r="B399" s="171">
        <f t="shared" si="64"/>
        <v>0.2300000000000102</v>
      </c>
      <c r="C399" s="169">
        <f t="shared" si="72"/>
        <v>4.267657437049033</v>
      </c>
      <c r="D399" s="169">
        <f t="shared" si="67"/>
        <v>2.013181561608392</v>
      </c>
      <c r="E399" s="169">
        <f t="shared" si="68"/>
        <v>6.280838998657425</v>
      </c>
      <c r="F399" s="170">
        <f t="shared" si="69"/>
        <v>0.8294020560265818</v>
      </c>
      <c r="G399" s="169">
        <f t="shared" si="65"/>
        <v>0.8833886167318153</v>
      </c>
      <c r="H399" s="169">
        <f t="shared" si="70"/>
        <v>0.11424702291444404</v>
      </c>
      <c r="I399" s="169">
        <f t="shared" si="71"/>
        <v>7.732268151909367</v>
      </c>
      <c r="J399" s="171">
        <f t="shared" si="66"/>
        <v>62.05387157358627</v>
      </c>
      <c r="K399" s="167">
        <f t="shared" si="63"/>
        <v>3.76999999999999</v>
      </c>
    </row>
    <row r="400" spans="1:11" ht="12.75">
      <c r="A400" s="169">
        <v>3.77999999999999</v>
      </c>
      <c r="B400" s="171">
        <f t="shared" si="64"/>
        <v>0.22000000000000997</v>
      </c>
      <c r="C400" s="169">
        <f t="shared" si="72"/>
        <v>4.276493891028014</v>
      </c>
      <c r="D400" s="169">
        <f t="shared" si="67"/>
        <v>2.0120636172845043</v>
      </c>
      <c r="E400" s="169">
        <f t="shared" si="68"/>
        <v>6.288557508312518</v>
      </c>
      <c r="F400" s="170">
        <f t="shared" si="69"/>
        <v>0.8300621125597023</v>
      </c>
      <c r="G400" s="169">
        <f t="shared" si="65"/>
        <v>0.8839016484813279</v>
      </c>
      <c r="H400" s="169">
        <f t="shared" si="70"/>
        <v>0.10934047915290251</v>
      </c>
      <c r="I400" s="169">
        <f t="shared" si="71"/>
        <v>8.08393794621362</v>
      </c>
      <c r="J400" s="171">
        <f t="shared" si="66"/>
        <v>62.11665937955173</v>
      </c>
      <c r="K400" s="167">
        <f t="shared" si="63"/>
        <v>3.77999999999999</v>
      </c>
    </row>
    <row r="401" spans="1:11" ht="12.75">
      <c r="A401" s="169">
        <v>3.78999999999999</v>
      </c>
      <c r="B401" s="171">
        <f t="shared" si="64"/>
        <v>0.21000000000001018</v>
      </c>
      <c r="C401" s="169">
        <f t="shared" si="72"/>
        <v>4.285335459447711</v>
      </c>
      <c r="D401" s="169">
        <f t="shared" si="67"/>
        <v>2.010994778710279</v>
      </c>
      <c r="E401" s="169">
        <f t="shared" si="68"/>
        <v>6.29633023815799</v>
      </c>
      <c r="F401" s="170">
        <f t="shared" si="69"/>
        <v>0.830732501686827</v>
      </c>
      <c r="G401" s="169">
        <f t="shared" si="65"/>
        <v>0.8844115089390087</v>
      </c>
      <c r="H401" s="169">
        <f t="shared" si="70"/>
        <v>0.10442593000400055</v>
      </c>
      <c r="I401" s="169">
        <f t="shared" si="71"/>
        <v>8.469271079559713</v>
      </c>
      <c r="J401" s="171">
        <f t="shared" si="66"/>
        <v>62.17918817086307</v>
      </c>
      <c r="K401" s="167">
        <f t="shared" si="63"/>
        <v>3.78999999999999</v>
      </c>
    </row>
    <row r="402" spans="1:11" ht="12.75">
      <c r="A402" s="169">
        <v>3.79999999999999</v>
      </c>
      <c r="B402" s="171">
        <f t="shared" si="64"/>
        <v>0.20000000000000995</v>
      </c>
      <c r="C402" s="169">
        <f t="shared" si="72"/>
        <v>4.294182110716769</v>
      </c>
      <c r="D402" s="169">
        <f t="shared" si="67"/>
        <v>2.009975124224179</v>
      </c>
      <c r="E402" s="169">
        <f t="shared" si="68"/>
        <v>6.3041572349409485</v>
      </c>
      <c r="F402" s="170">
        <f t="shared" si="69"/>
        <v>0.8314132359165127</v>
      </c>
      <c r="G402" s="169">
        <f t="shared" si="65"/>
        <v>0.8849182223819818</v>
      </c>
      <c r="H402" s="169">
        <f t="shared" si="70"/>
        <v>0.09950371902100383</v>
      </c>
      <c r="I402" s="169">
        <f t="shared" si="71"/>
        <v>8.893318069801873</v>
      </c>
      <c r="J402" s="171">
        <f t="shared" si="66"/>
        <v>62.2414593989399</v>
      </c>
      <c r="K402" s="167">
        <f t="shared" si="63"/>
        <v>3.79999999999999</v>
      </c>
    </row>
    <row r="403" spans="1:11" ht="12.75">
      <c r="A403" s="169">
        <v>3.80999999999999</v>
      </c>
      <c r="B403" s="171">
        <f t="shared" si="64"/>
        <v>0.19000000000001016</v>
      </c>
      <c r="C403" s="169">
        <f t="shared" si="72"/>
        <v>4.303033813485541</v>
      </c>
      <c r="D403" s="169">
        <f t="shared" si="67"/>
        <v>2.009004728715192</v>
      </c>
      <c r="E403" s="169">
        <f t="shared" si="68"/>
        <v>6.3120385422007335</v>
      </c>
      <c r="F403" s="170">
        <f t="shared" si="69"/>
        <v>0.8321043270915925</v>
      </c>
      <c r="G403" s="169">
        <f t="shared" si="65"/>
        <v>0.8854218128752782</v>
      </c>
      <c r="H403" s="169">
        <f t="shared" si="70"/>
        <v>0.09457419252642567</v>
      </c>
      <c r="I403" s="169">
        <f t="shared" si="71"/>
        <v>9.36219267881009</v>
      </c>
      <c r="J403" s="171">
        <f t="shared" si="66"/>
        <v>62.303474505703306</v>
      </c>
      <c r="K403" s="167">
        <f t="shared" si="63"/>
        <v>3.80999999999999</v>
      </c>
    </row>
    <row r="404" spans="1:11" ht="12.75">
      <c r="A404" s="169">
        <v>3.81999999999999</v>
      </c>
      <c r="B404" s="171">
        <f t="shared" si="64"/>
        <v>0.18000000000000993</v>
      </c>
      <c r="C404" s="169">
        <f t="shared" si="72"/>
        <v>4.311890536643982</v>
      </c>
      <c r="D404" s="169">
        <f t="shared" si="67"/>
        <v>2.008083663595719</v>
      </c>
      <c r="E404" s="169">
        <f t="shared" si="68"/>
        <v>6.319974200239701</v>
      </c>
      <c r="F404" s="170">
        <f t="shared" si="69"/>
        <v>0.832805786383542</v>
      </c>
      <c r="G404" s="169">
        <f t="shared" si="65"/>
        <v>0.8859223042737912</v>
      </c>
      <c r="H404" s="169">
        <f t="shared" si="70"/>
        <v>0.08963769949589548</v>
      </c>
      <c r="I404" s="169">
        <f t="shared" si="71"/>
        <v>9.883367257928764</v>
      </c>
      <c r="J404" s="171">
        <f t="shared" si="66"/>
        <v>62.36523492363789</v>
      </c>
      <c r="K404" s="167">
        <f t="shared" si="63"/>
        <v>3.81999999999999</v>
      </c>
    </row>
    <row r="405" spans="1:11" ht="12.75">
      <c r="A405" s="169">
        <v>3.82999999999999</v>
      </c>
      <c r="B405" s="171">
        <f t="shared" si="64"/>
        <v>0.17000000000001014</v>
      </c>
      <c r="C405" s="169">
        <f t="shared" si="72"/>
        <v>4.320752249319547</v>
      </c>
      <c r="D405" s="169">
        <f t="shared" si="67"/>
        <v>2.007211996775628</v>
      </c>
      <c r="E405" s="169">
        <f t="shared" si="68"/>
        <v>6.327964246095175</v>
      </c>
      <c r="F405" s="170">
        <f t="shared" si="69"/>
        <v>0.8335176242870803</v>
      </c>
      <c r="G405" s="169">
        <f t="shared" si="65"/>
        <v>0.8864197202242172</v>
      </c>
      <c r="H405" s="169">
        <f t="shared" si="70"/>
        <v>0.08469459143981652</v>
      </c>
      <c r="I405" s="169">
        <f t="shared" si="71"/>
        <v>10.466072333014345</v>
      </c>
      <c r="J405" s="171">
        <f t="shared" si="66"/>
        <v>62.42674207585384</v>
      </c>
      <c r="K405" s="167">
        <f t="shared" si="63"/>
        <v>3.82999999999999</v>
      </c>
    </row>
    <row r="406" spans="1:11" ht="12.75">
      <c r="A406" s="169">
        <v>3.83999999999999</v>
      </c>
      <c r="B406" s="171">
        <f t="shared" si="64"/>
        <v>0.1600000000000099</v>
      </c>
      <c r="C406" s="169">
        <f t="shared" si="72"/>
        <v>4.32961892087513</v>
      </c>
      <c r="D406" s="169">
        <f t="shared" si="67"/>
        <v>2.0063897926375134</v>
      </c>
      <c r="E406" s="169">
        <f t="shared" si="68"/>
        <v>6.336008713512643</v>
      </c>
      <c r="F406" s="170">
        <f t="shared" si="69"/>
        <v>0.8342398506150157</v>
      </c>
      <c r="G406" s="169">
        <f t="shared" si="65"/>
        <v>0.886914084166979</v>
      </c>
      <c r="H406" s="169">
        <f t="shared" si="70"/>
        <v>0.0797452222828949</v>
      </c>
      <c r="I406" s="169">
        <f t="shared" si="71"/>
        <v>11.12184603386853</v>
      </c>
      <c r="J406" s="171">
        <f t="shared" si="66"/>
        <v>62.48799737614847</v>
      </c>
      <c r="K406" s="167">
        <f aca="true" t="shared" si="73" ref="K406:K422">A406</f>
        <v>3.83999999999999</v>
      </c>
    </row>
    <row r="407" spans="1:11" ht="12.75">
      <c r="A407" s="169">
        <v>3.84999999999999</v>
      </c>
      <c r="B407" s="171">
        <f aca="true" t="shared" si="74" ref="B407:B422">4-A407</f>
        <v>0.15000000000001013</v>
      </c>
      <c r="C407" s="169">
        <f t="shared" si="72"/>
        <v>4.338490520907003</v>
      </c>
      <c r="D407" s="169">
        <f t="shared" si="67"/>
        <v>2.0056171120131587</v>
      </c>
      <c r="E407" s="169">
        <f t="shared" si="68"/>
        <v>6.344107632920162</v>
      </c>
      <c r="F407" s="170">
        <f t="shared" si="69"/>
        <v>0.834972474493332</v>
      </c>
      <c r="G407" s="169">
        <f aca="true" t="shared" si="75" ref="G407:G422">A407/C407</f>
        <v>0.887405419338132</v>
      </c>
      <c r="H407" s="169">
        <f t="shared" si="70"/>
        <v>0.07478994824163925</v>
      </c>
      <c r="I407" s="169">
        <f t="shared" si="71"/>
        <v>11.865303295451001</v>
      </c>
      <c r="J407" s="171">
        <f aca="true" t="shared" si="76" ref="J407:J422">ASIN(G407)/PI()*180</f>
        <v>62.54900222906772</v>
      </c>
      <c r="K407" s="167">
        <f t="shared" si="73"/>
        <v>3.84999999999999</v>
      </c>
    </row>
    <row r="408" spans="1:11" ht="12.75">
      <c r="A408" s="169">
        <v>3.85999999999999</v>
      </c>
      <c r="B408" s="171">
        <f t="shared" si="74"/>
        <v>0.1400000000000099</v>
      </c>
      <c r="C408" s="169">
        <f t="shared" si="72"/>
        <v>4.347367019242788</v>
      </c>
      <c r="D408" s="169">
        <f t="shared" si="67"/>
        <v>2.0048940121612424</v>
      </c>
      <c r="E408" s="169">
        <f t="shared" si="68"/>
        <v>6.35226103140403</v>
      </c>
      <c r="F408" s="170">
        <f t="shared" si="69"/>
        <v>0.8357155043565273</v>
      </c>
      <c r="G408" s="169">
        <f t="shared" si="75"/>
        <v>0.8878937487712537</v>
      </c>
      <c r="H408" s="169">
        <f t="shared" si="70"/>
        <v>0.06982912769991877</v>
      </c>
      <c r="I408" s="169">
        <f t="shared" si="71"/>
        <v>12.715234716762566</v>
      </c>
      <c r="J408" s="171">
        <f t="shared" si="76"/>
        <v>62.60975802996709</v>
      </c>
      <c r="K408" s="167">
        <f t="shared" si="73"/>
        <v>3.85999999999999</v>
      </c>
    </row>
    <row r="409" spans="1:11" ht="12.75">
      <c r="A409" s="169">
        <v>3.86999999999999</v>
      </c>
      <c r="B409" s="171">
        <f t="shared" si="74"/>
        <v>0.1300000000000101</v>
      </c>
      <c r="C409" s="169">
        <f t="shared" si="72"/>
        <v>4.356248385939434</v>
      </c>
      <c r="D409" s="169">
        <f t="shared" si="67"/>
        <v>2.004220546746291</v>
      </c>
      <c r="E409" s="169">
        <f t="shared" si="68"/>
        <v>6.360468932685725</v>
      </c>
      <c r="F409" s="170">
        <f t="shared" si="69"/>
        <v>0.8364689479432016</v>
      </c>
      <c r="G409" s="169">
        <f t="shared" si="75"/>
        <v>0.8883790952993182</v>
      </c>
      <c r="H409" s="169">
        <f t="shared" si="70"/>
        <v>0.06486312108268515</v>
      </c>
      <c r="I409" s="169">
        <f t="shared" si="71"/>
        <v>13.696212585374129</v>
      </c>
      <c r="J409" s="171">
        <f t="shared" si="76"/>
        <v>62.670266165072725</v>
      </c>
      <c r="K409" s="167">
        <f t="shared" si="73"/>
        <v>3.86999999999999</v>
      </c>
    </row>
    <row r="410" spans="1:11" ht="12.75">
      <c r="A410" s="169">
        <v>3.87999999999999</v>
      </c>
      <c r="B410" s="171">
        <f t="shared" si="74"/>
        <v>0.12000000000000988</v>
      </c>
      <c r="C410" s="169">
        <f t="shared" si="72"/>
        <v>4.365134591281227</v>
      </c>
      <c r="D410" s="169">
        <f t="shared" si="67"/>
        <v>2.0035967658189113</v>
      </c>
      <c r="E410" s="169">
        <f t="shared" si="68"/>
        <v>6.368731357100138</v>
      </c>
      <c r="F410" s="170">
        <f t="shared" si="69"/>
        <v>0.8372328122919049</v>
      </c>
      <c r="G410" s="169">
        <f t="shared" si="75"/>
        <v>0.8888614815565531</v>
      </c>
      <c r="H410" s="169">
        <f t="shared" si="70"/>
        <v>0.05989229072795164</v>
      </c>
      <c r="I410" s="169">
        <f t="shared" si="71"/>
        <v>14.840999914229743</v>
      </c>
      <c r="J410" s="171">
        <f t="shared" si="76"/>
        <v>62.730528011541864</v>
      </c>
      <c r="K410" s="167">
        <f t="shared" si="73"/>
        <v>3.87999999999999</v>
      </c>
    </row>
    <row r="411" spans="1:11" ht="12.75">
      <c r="A411" s="169">
        <v>3.88999999999999</v>
      </c>
      <c r="B411" s="171">
        <f t="shared" si="74"/>
        <v>0.11000000000001009</v>
      </c>
      <c r="C411" s="169">
        <f t="shared" si="72"/>
        <v>4.374025605777808</v>
      </c>
      <c r="D411" s="169">
        <f t="shared" si="67"/>
        <v>2.003022715797303</v>
      </c>
      <c r="E411" s="169">
        <f t="shared" si="68"/>
        <v>6.377048321575111</v>
      </c>
      <c r="F411" s="170">
        <f t="shared" si="69"/>
        <v>0.8380071037372414</v>
      </c>
      <c r="G411" s="169">
        <f t="shared" si="75"/>
        <v>0.8893409299802792</v>
      </c>
      <c r="H411" s="169">
        <f t="shared" si="70"/>
        <v>0.0549170007571405</v>
      </c>
      <c r="I411" s="169">
        <f t="shared" si="71"/>
        <v>16.19427349853304</v>
      </c>
      <c r="J411" s="171">
        <f t="shared" si="76"/>
        <v>62.79054493752319</v>
      </c>
      <c r="K411" s="167">
        <f t="shared" si="73"/>
        <v>3.88999999999999</v>
      </c>
    </row>
    <row r="412" spans="1:11" ht="12.75">
      <c r="A412" s="169">
        <v>3.89999999999999</v>
      </c>
      <c r="B412" s="171">
        <f t="shared" si="74"/>
        <v>0.10000000000000986</v>
      </c>
      <c r="C412" s="169">
        <f t="shared" si="72"/>
        <v>4.382921400162216</v>
      </c>
      <c r="D412" s="169">
        <f t="shared" si="67"/>
        <v>2.002498439450079</v>
      </c>
      <c r="E412" s="169">
        <f t="shared" si="68"/>
        <v>6.385419839612295</v>
      </c>
      <c r="F412" s="170">
        <f t="shared" si="69"/>
        <v>0.8387918279062374</v>
      </c>
      <c r="G412" s="169">
        <f t="shared" si="75"/>
        <v>0.8898174628127367</v>
      </c>
      <c r="H412" s="169">
        <f t="shared" si="70"/>
        <v>0.049937616943897145</v>
      </c>
      <c r="I412" s="169">
        <f t="shared" si="71"/>
        <v>17.818580806777582</v>
      </c>
      <c r="J412" s="171">
        <f t="shared" si="76"/>
        <v>62.850318302216785</v>
      </c>
      <c r="K412" s="167">
        <f t="shared" si="73"/>
        <v>3.89999999999999</v>
      </c>
    </row>
    <row r="413" spans="1:11" ht="12.75">
      <c r="A413" s="169">
        <v>3.90999999999999</v>
      </c>
      <c r="B413" s="171">
        <f t="shared" si="74"/>
        <v>0.09000000000001007</v>
      </c>
      <c r="C413" s="169">
        <f t="shared" si="72"/>
        <v>4.391821945388943</v>
      </c>
      <c r="D413" s="169">
        <f t="shared" si="67"/>
        <v>2.0020239758804093</v>
      </c>
      <c r="E413" s="169">
        <f t="shared" si="68"/>
        <v>6.393845921269353</v>
      </c>
      <c r="F413" s="170">
        <f t="shared" si="69"/>
        <v>0.8395869897149761</v>
      </c>
      <c r="G413" s="169">
        <f t="shared" si="75"/>
        <v>0.8902911021028921</v>
      </c>
      <c r="H413" s="169">
        <f t="shared" si="70"/>
        <v>0.044954506581486725</v>
      </c>
      <c r="I413" s="169">
        <f t="shared" si="71"/>
        <v>19.804268132475375</v>
      </c>
      <c r="J413" s="171">
        <f t="shared" si="76"/>
        <v>62.90984945593402</v>
      </c>
      <c r="K413" s="167">
        <f t="shared" si="73"/>
        <v>3.90999999999999</v>
      </c>
    </row>
    <row r="414" spans="1:11" ht="12.75">
      <c r="A414" s="169">
        <v>3.91999999999999</v>
      </c>
      <c r="B414" s="171">
        <f t="shared" si="74"/>
        <v>0.08000000000000984</v>
      </c>
      <c r="C414" s="169">
        <f t="shared" si="72"/>
        <v>4.400727212632012</v>
      </c>
      <c r="D414" s="169">
        <f t="shared" si="67"/>
        <v>2.0015993605114892</v>
      </c>
      <c r="E414" s="169">
        <f t="shared" si="68"/>
        <v>6.402326573143501</v>
      </c>
      <c r="F414" s="170">
        <f t="shared" si="69"/>
        <v>0.8403925933654991</v>
      </c>
      <c r="G414" s="169">
        <f t="shared" si="75"/>
        <v>0.8907618697082326</v>
      </c>
      <c r="H414" s="169">
        <f t="shared" si="70"/>
        <v>0.03996803834887648</v>
      </c>
      <c r="I414" s="169">
        <f t="shared" si="71"/>
        <v>22.286854859697467</v>
      </c>
      <c r="J414" s="171">
        <f t="shared" si="76"/>
        <v>62.96913974015696</v>
      </c>
      <c r="K414" s="167">
        <f t="shared" si="73"/>
        <v>3.91999999999999</v>
      </c>
    </row>
    <row r="415" spans="1:11" ht="12.75">
      <c r="A415" s="169">
        <v>3.92999999999999</v>
      </c>
      <c r="B415" s="171">
        <f t="shared" si="74"/>
        <v>0.07000000000001005</v>
      </c>
      <c r="C415" s="169">
        <f t="shared" si="72"/>
        <v>4.4096371732830715</v>
      </c>
      <c r="D415" s="169">
        <f t="shared" si="67"/>
        <v>2.0012246250733576</v>
      </c>
      <c r="E415" s="169">
        <f t="shared" si="68"/>
        <v>6.410861798356429</v>
      </c>
      <c r="F415" s="170">
        <f t="shared" si="69"/>
        <v>0.8412086423429787</v>
      </c>
      <c r="G415" s="169">
        <f t="shared" si="75"/>
        <v>0.8912297872965406</v>
      </c>
      <c r="H415" s="169">
        <f t="shared" si="70"/>
        <v>0.03497858217562364</v>
      </c>
      <c r="I415" s="169">
        <f t="shared" si="71"/>
        <v>25.47929995623531</v>
      </c>
      <c r="J415" s="171">
        <f t="shared" si="76"/>
        <v>63.0281904875975</v>
      </c>
      <c r="K415" s="167">
        <f t="shared" si="73"/>
        <v>3.92999999999999</v>
      </c>
    </row>
    <row r="416" spans="1:11" ht="12.75">
      <c r="A416" s="169">
        <v>3.93999999999999</v>
      </c>
      <c r="B416" s="171">
        <f t="shared" si="74"/>
        <v>0.06000000000000982</v>
      </c>
      <c r="C416" s="169">
        <f t="shared" si="72"/>
        <v>4.418551798949507</v>
      </c>
      <c r="D416" s="169">
        <f t="shared" si="67"/>
        <v>2.000899797591074</v>
      </c>
      <c r="E416" s="169">
        <f t="shared" si="68"/>
        <v>6.419451596540581</v>
      </c>
      <c r="F416" s="170">
        <f t="shared" si="69"/>
        <v>0.8420351394131655</v>
      </c>
      <c r="G416" s="169">
        <f t="shared" si="75"/>
        <v>0.8916948763476552</v>
      </c>
      <c r="H416" s="169">
        <f t="shared" si="70"/>
        <v>0.029986509105675907</v>
      </c>
      <c r="I416" s="169">
        <f t="shared" si="71"/>
        <v>29.736534959945484</v>
      </c>
      <c r="J416" s="171">
        <f t="shared" si="76"/>
        <v>63.08700302225626</v>
      </c>
      <c r="K416" s="167">
        <f t="shared" si="73"/>
        <v>3.93999999999999</v>
      </c>
    </row>
    <row r="417" spans="1:11" ht="12.75">
      <c r="A417" s="169">
        <v>3.94999999999999</v>
      </c>
      <c r="B417" s="171">
        <f t="shared" si="74"/>
        <v>0.050000000000010036</v>
      </c>
      <c r="C417" s="169">
        <f t="shared" si="72"/>
        <v>4.427471061452567</v>
      </c>
      <c r="D417" s="169">
        <f t="shared" si="67"/>
        <v>2.000624902374256</v>
      </c>
      <c r="E417" s="169">
        <f t="shared" si="68"/>
        <v>6.428095963826824</v>
      </c>
      <c r="F417" s="170">
        <f t="shared" si="69"/>
        <v>0.8428720866201078</v>
      </c>
      <c r="G417" s="169">
        <f t="shared" si="75"/>
        <v>0.8921571581552182</v>
      </c>
      <c r="H417" s="169">
        <f t="shared" si="70"/>
        <v>0.024992191160208083</v>
      </c>
      <c r="I417" s="169">
        <f t="shared" si="71"/>
        <v>35.697436548728376</v>
      </c>
      <c r="J417" s="171">
        <f t="shared" si="76"/>
        <v>63.14557865948135</v>
      </c>
      <c r="K417" s="167">
        <f t="shared" si="73"/>
        <v>3.94999999999999</v>
      </c>
    </row>
    <row r="418" spans="1:11" ht="12.75">
      <c r="A418" s="169">
        <v>3.95999999999999</v>
      </c>
      <c r="B418" s="171">
        <f t="shared" si="74"/>
        <v>0.040000000000009805</v>
      </c>
      <c r="C418" s="169">
        <f t="shared" si="72"/>
        <v>4.436394932825517</v>
      </c>
      <c r="D418" s="169">
        <f t="shared" si="67"/>
        <v>2.0003999600079982</v>
      </c>
      <c r="E418" s="169">
        <f t="shared" si="68"/>
        <v>6.4367948928335155</v>
      </c>
      <c r="F418" s="170">
        <f t="shared" si="69"/>
        <v>0.8437194852841514</v>
      </c>
      <c r="G418" s="169">
        <f t="shared" si="75"/>
        <v>0.8926166538284017</v>
      </c>
      <c r="H418" s="169">
        <f t="shared" si="70"/>
        <v>0.01999600119960504</v>
      </c>
      <c r="I418" s="169">
        <f t="shared" si="71"/>
        <v>44.639757965509254</v>
      </c>
      <c r="J418" s="171">
        <f t="shared" si="76"/>
        <v>63.20391870602647</v>
      </c>
      <c r="K418" s="167">
        <f t="shared" si="73"/>
        <v>3.95999999999999</v>
      </c>
    </row>
    <row r="419" spans="1:11" ht="12.75">
      <c r="A419" s="169">
        <v>3.96999999999999</v>
      </c>
      <c r="B419" s="171">
        <f t="shared" si="74"/>
        <v>0.03000000000001002</v>
      </c>
      <c r="C419" s="169">
        <f t="shared" si="72"/>
        <v>4.445323385311795</v>
      </c>
      <c r="D419" s="169">
        <f t="shared" si="67"/>
        <v>2.000224987345174</v>
      </c>
      <c r="E419" s="169">
        <f t="shared" si="68"/>
        <v>6.445548372656969</v>
      </c>
      <c r="F419" s="170">
        <f t="shared" si="69"/>
        <v>0.8445773360002142</v>
      </c>
      <c r="G419" s="169">
        <f t="shared" si="75"/>
        <v>0.893073384293623</v>
      </c>
      <c r="H419" s="169">
        <f t="shared" si="70"/>
        <v>0.01499831278471725</v>
      </c>
      <c r="I419" s="169">
        <f t="shared" si="71"/>
        <v>59.54492329321424</v>
      </c>
      <c r="J419" s="171">
        <f t="shared" si="76"/>
        <v>63.26202446010909</v>
      </c>
      <c r="K419" s="167">
        <f t="shared" si="73"/>
        <v>3.96999999999999</v>
      </c>
    </row>
    <row r="420" spans="1:11" ht="12.75">
      <c r="A420" s="169">
        <v>3.97999999999999</v>
      </c>
      <c r="B420" s="171">
        <f t="shared" si="74"/>
        <v>0.020000000000009788</v>
      </c>
      <c r="C420" s="169">
        <f t="shared" si="72"/>
        <v>4.4542563913632005</v>
      </c>
      <c r="D420" s="169">
        <f t="shared" si="67"/>
        <v>2.000099997500125</v>
      </c>
      <c r="E420" s="169">
        <f t="shared" si="68"/>
        <v>6.454356388863325</v>
      </c>
      <c r="F420" s="170">
        <f t="shared" si="69"/>
        <v>0.845445638636345</v>
      </c>
      <c r="G420" s="169">
        <f t="shared" si="75"/>
        <v>0.8935273702962423</v>
      </c>
      <c r="H420" s="169">
        <f t="shared" si="70"/>
        <v>0.00999950003750177</v>
      </c>
      <c r="I420" s="169">
        <f t="shared" si="71"/>
        <v>89.35720455474663</v>
      </c>
      <c r="J420" s="171">
        <f t="shared" si="76"/>
        <v>63.31989721146804</v>
      </c>
      <c r="K420" s="167">
        <f t="shared" si="73"/>
        <v>3.97999999999999</v>
      </c>
    </row>
    <row r="421" spans="1:11" ht="12.75">
      <c r="A421" s="169">
        <v>3.98999999999999</v>
      </c>
      <c r="B421" s="171">
        <f t="shared" si="74"/>
        <v>0.010000000000010001</v>
      </c>
      <c r="C421" s="169">
        <f t="shared" si="72"/>
        <v>4.463193923638085</v>
      </c>
      <c r="D421" s="169">
        <f t="shared" si="67"/>
        <v>2.000024999843752</v>
      </c>
      <c r="E421" s="169">
        <f t="shared" si="68"/>
        <v>6.463218923481836</v>
      </c>
      <c r="F421" s="170">
        <f t="shared" si="69"/>
        <v>0.8463243923325589</v>
      </c>
      <c r="G421" s="169">
        <f t="shared" si="75"/>
        <v>0.8939786324022462</v>
      </c>
      <c r="H421" s="169">
        <f t="shared" si="70"/>
        <v>0.00499993750117685</v>
      </c>
      <c r="I421" s="169">
        <f t="shared" si="71"/>
        <v>178.7979614128832</v>
      </c>
      <c r="J421" s="171">
        <f t="shared" si="76"/>
        <v>63.37753824142107</v>
      </c>
      <c r="K421" s="167">
        <f t="shared" si="73"/>
        <v>3.98999999999999</v>
      </c>
    </row>
    <row r="422" spans="1:11" ht="12.75">
      <c r="A422" s="169">
        <v>3.99999999999999</v>
      </c>
      <c r="B422" s="171">
        <f t="shared" si="74"/>
        <v>1.021405182655144E-14</v>
      </c>
      <c r="C422" s="169">
        <f t="shared" si="72"/>
        <v>4.47213595499957</v>
      </c>
      <c r="D422" s="169">
        <f t="shared" si="67"/>
        <v>2</v>
      </c>
      <c r="E422" s="169">
        <f t="shared" si="68"/>
        <v>6.47213595499957</v>
      </c>
      <c r="F422" s="170">
        <f t="shared" si="69"/>
        <v>0.847213595499957</v>
      </c>
      <c r="G422" s="169">
        <f t="shared" si="75"/>
        <v>0.8944271909999155</v>
      </c>
      <c r="H422" s="169">
        <f t="shared" si="70"/>
        <v>5.10702591327572E-15</v>
      </c>
      <c r="I422" s="169">
        <f t="shared" si="71"/>
        <v>175136607134663.44</v>
      </c>
      <c r="J422" s="171">
        <f t="shared" si="76"/>
        <v>63.434948822921974</v>
      </c>
      <c r="K422" s="167">
        <f t="shared" si="73"/>
        <v>3.99999999999999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Snellius</dc:title>
  <dc:subject>Lichtbreking</dc:subject>
  <dc:creator>Gebruiker</dc:creator>
  <cp:keywords/>
  <dc:description/>
  <cp:lastModifiedBy>Tijmensen</cp:lastModifiedBy>
  <cp:lastPrinted>2001-01-23T17:25:05Z</cp:lastPrinted>
  <dcterms:created xsi:type="dcterms:W3CDTF">2001-01-11T10:57:40Z</dcterms:created>
  <dcterms:modified xsi:type="dcterms:W3CDTF">2007-07-07T21:55:36Z</dcterms:modified>
  <cp:category/>
  <cp:version/>
  <cp:contentType/>
  <cp:contentStatus/>
</cp:coreProperties>
</file>